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3395" windowHeight="6975" activeTab="2"/>
  </bookViews>
  <sheets>
    <sheet name="NetZero" sheetId="1" r:id="rId1"/>
    <sheet name="Step 2" sheetId="4" r:id="rId2"/>
    <sheet name="Minimal" sheetId="5" r:id="rId3"/>
    <sheet name="Sheet2" sheetId="2" r:id="rId4"/>
    <sheet name="Sheet3" sheetId="3" r:id="rId5"/>
  </sheets>
  <calcPr calcId="145621"/>
</workbook>
</file>

<file path=xl/calcChain.xml><?xml version="1.0" encoding="utf-8"?>
<calcChain xmlns="http://schemas.openxmlformats.org/spreadsheetml/2006/main">
  <c r="B62" i="5" l="1"/>
  <c r="B63" i="5" s="1"/>
  <c r="B64" i="5" s="1"/>
  <c r="C49" i="5"/>
  <c r="C48" i="5"/>
  <c r="C47" i="5"/>
  <c r="C42" i="5"/>
  <c r="C41" i="5"/>
  <c r="C38" i="5"/>
  <c r="C37" i="5"/>
  <c r="C21" i="5"/>
  <c r="C14" i="5"/>
  <c r="C61" i="5" s="1"/>
  <c r="B62" i="4"/>
  <c r="C49" i="4"/>
  <c r="C48" i="4"/>
  <c r="C47" i="4"/>
  <c r="C42" i="4"/>
  <c r="C41" i="4"/>
  <c r="C38" i="4"/>
  <c r="C37" i="4"/>
  <c r="C21" i="4"/>
  <c r="C14" i="4"/>
  <c r="C61" i="4" s="1"/>
  <c r="B63" i="1"/>
  <c r="B64" i="1"/>
  <c r="B65" i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62" i="1"/>
  <c r="C51" i="5" l="1"/>
  <c r="C64" i="5"/>
  <c r="B65" i="5"/>
  <c r="B92" i="5"/>
  <c r="B93" i="5" s="1"/>
  <c r="B94" i="5" s="1"/>
  <c r="B95" i="5" s="1"/>
  <c r="B96" i="5" s="1"/>
  <c r="B97" i="5" s="1"/>
  <c r="B98" i="5" s="1"/>
  <c r="B99" i="5" s="1"/>
  <c r="B100" i="5" s="1"/>
  <c r="B101" i="5" s="1"/>
  <c r="B102" i="5" s="1"/>
  <c r="B103" i="5" s="1"/>
  <c r="B104" i="5" s="1"/>
  <c r="B105" i="5" s="1"/>
  <c r="B106" i="5" s="1"/>
  <c r="B107" i="5" s="1"/>
  <c r="B108" i="5" s="1"/>
  <c r="B109" i="5" s="1"/>
  <c r="B110" i="5" s="1"/>
  <c r="B111" i="5" s="1"/>
  <c r="B112" i="5" s="1"/>
  <c r="B113" i="5" s="1"/>
  <c r="B114" i="5" s="1"/>
  <c r="B115" i="5" s="1"/>
  <c r="B116" i="5" s="1"/>
  <c r="C62" i="5"/>
  <c r="C63" i="5"/>
  <c r="C51" i="4"/>
  <c r="C62" i="4"/>
  <c r="C52" i="4"/>
  <c r="C53" i="4" s="1"/>
  <c r="C83" i="4"/>
  <c r="B92" i="4"/>
  <c r="B93" i="4" s="1"/>
  <c r="B94" i="4" s="1"/>
  <c r="B95" i="4" s="1"/>
  <c r="B96" i="4" s="1"/>
  <c r="B97" i="4" s="1"/>
  <c r="B98" i="4" s="1"/>
  <c r="B99" i="4" s="1"/>
  <c r="B100" i="4" s="1"/>
  <c r="B101" i="4" s="1"/>
  <c r="B102" i="4" s="1"/>
  <c r="B103" i="4" s="1"/>
  <c r="B104" i="4" s="1"/>
  <c r="B105" i="4" s="1"/>
  <c r="B106" i="4" s="1"/>
  <c r="B107" i="4" s="1"/>
  <c r="B108" i="4" s="1"/>
  <c r="B109" i="4" s="1"/>
  <c r="B110" i="4" s="1"/>
  <c r="B111" i="4" s="1"/>
  <c r="B112" i="4" s="1"/>
  <c r="B113" i="4" s="1"/>
  <c r="B114" i="4" s="1"/>
  <c r="B115" i="4" s="1"/>
  <c r="B116" i="4" s="1"/>
  <c r="B63" i="4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C67" i="4"/>
  <c r="C71" i="4"/>
  <c r="C79" i="4"/>
  <c r="C64" i="4"/>
  <c r="C68" i="4"/>
  <c r="C72" i="4"/>
  <c r="C76" i="4"/>
  <c r="C80" i="4"/>
  <c r="C84" i="4"/>
  <c r="C65" i="4"/>
  <c r="C69" i="4"/>
  <c r="C73" i="4"/>
  <c r="C77" i="4"/>
  <c r="C81" i="4"/>
  <c r="C85" i="4"/>
  <c r="C70" i="4"/>
  <c r="C74" i="4"/>
  <c r="C78" i="4"/>
  <c r="C82" i="4"/>
  <c r="C66" i="4"/>
  <c r="C63" i="4"/>
  <c r="C75" i="4"/>
  <c r="C49" i="1"/>
  <c r="C48" i="1"/>
  <c r="C47" i="1"/>
  <c r="C38" i="1"/>
  <c r="C42" i="1"/>
  <c r="C41" i="1"/>
  <c r="C21" i="1"/>
  <c r="C52" i="5" l="1"/>
  <c r="C53" i="5" s="1"/>
  <c r="C93" i="5"/>
  <c r="B66" i="5"/>
  <c r="C65" i="5"/>
  <c r="C96" i="5" s="1"/>
  <c r="C95" i="5"/>
  <c r="C92" i="5"/>
  <c r="C119" i="5" s="1"/>
  <c r="C120" i="5" s="1"/>
  <c r="C94" i="5"/>
  <c r="D119" i="4"/>
  <c r="D120" i="4" s="1"/>
  <c r="D121" i="4" s="1"/>
  <c r="D122" i="4" s="1"/>
  <c r="D123" i="4" s="1"/>
  <c r="D124" i="4" s="1"/>
  <c r="D125" i="4" s="1"/>
  <c r="D126" i="4" s="1"/>
  <c r="D127" i="4" s="1"/>
  <c r="D128" i="4" s="1"/>
  <c r="D129" i="4" s="1"/>
  <c r="D130" i="4" s="1"/>
  <c r="D131" i="4" s="1"/>
  <c r="D132" i="4" s="1"/>
  <c r="D133" i="4" s="1"/>
  <c r="D134" i="4" s="1"/>
  <c r="D135" i="4" s="1"/>
  <c r="D136" i="4" s="1"/>
  <c r="D137" i="4" s="1"/>
  <c r="D138" i="4" s="1"/>
  <c r="D139" i="4" s="1"/>
  <c r="D140" i="4" s="1"/>
  <c r="D141" i="4" s="1"/>
  <c r="D142" i="4" s="1"/>
  <c r="D143" i="4" s="1"/>
  <c r="C55" i="4"/>
  <c r="C106" i="4"/>
  <c r="C112" i="4"/>
  <c r="C93" i="4"/>
  <c r="C99" i="4"/>
  <c r="C92" i="4"/>
  <c r="C119" i="4" s="1"/>
  <c r="C97" i="4"/>
  <c r="C104" i="4"/>
  <c r="C95" i="4"/>
  <c r="C114" i="4"/>
  <c r="C113" i="4"/>
  <c r="C100" i="4"/>
  <c r="C110" i="4"/>
  <c r="C109" i="4"/>
  <c r="C96" i="4"/>
  <c r="C102" i="4"/>
  <c r="C105" i="4"/>
  <c r="C115" i="4"/>
  <c r="C98" i="4"/>
  <c r="C101" i="4"/>
  <c r="C111" i="4"/>
  <c r="C116" i="4"/>
  <c r="C108" i="4"/>
  <c r="C103" i="4"/>
  <c r="C107" i="4"/>
  <c r="C94" i="4"/>
  <c r="C37" i="1"/>
  <c r="C51" i="1" s="1"/>
  <c r="C52" i="1" s="1"/>
  <c r="D119" i="5" l="1"/>
  <c r="D120" i="5" s="1"/>
  <c r="D121" i="5" s="1"/>
  <c r="D122" i="5" s="1"/>
  <c r="D123" i="5" s="1"/>
  <c r="D124" i="5" s="1"/>
  <c r="D125" i="5" s="1"/>
  <c r="D126" i="5" s="1"/>
  <c r="D127" i="5" s="1"/>
  <c r="D128" i="5" s="1"/>
  <c r="D129" i="5" s="1"/>
  <c r="D130" i="5" s="1"/>
  <c r="D131" i="5" s="1"/>
  <c r="D132" i="5" s="1"/>
  <c r="D133" i="5" s="1"/>
  <c r="D134" i="5" s="1"/>
  <c r="D135" i="5" s="1"/>
  <c r="D136" i="5" s="1"/>
  <c r="D137" i="5" s="1"/>
  <c r="D138" i="5" s="1"/>
  <c r="D139" i="5" s="1"/>
  <c r="D140" i="5" s="1"/>
  <c r="D141" i="5" s="1"/>
  <c r="D142" i="5" s="1"/>
  <c r="D143" i="5" s="1"/>
  <c r="C55" i="5"/>
  <c r="C121" i="5"/>
  <c r="C122" i="5" s="1"/>
  <c r="C123" i="5" s="1"/>
  <c r="C66" i="5"/>
  <c r="C97" i="5" s="1"/>
  <c r="B67" i="5"/>
  <c r="C120" i="4"/>
  <c r="C121" i="4" s="1"/>
  <c r="C122" i="4" s="1"/>
  <c r="C123" i="4" s="1"/>
  <c r="C124" i="4" s="1"/>
  <c r="C125" i="4" s="1"/>
  <c r="C126" i="4" s="1"/>
  <c r="C127" i="4" s="1"/>
  <c r="C128" i="4" s="1"/>
  <c r="C129" i="4" s="1"/>
  <c r="C130" i="4" s="1"/>
  <c r="C131" i="4" s="1"/>
  <c r="C132" i="4" s="1"/>
  <c r="C133" i="4" s="1"/>
  <c r="C134" i="4" s="1"/>
  <c r="C135" i="4" s="1"/>
  <c r="C136" i="4" s="1"/>
  <c r="C137" i="4" s="1"/>
  <c r="C138" i="4" s="1"/>
  <c r="C139" i="4" s="1"/>
  <c r="C140" i="4" s="1"/>
  <c r="C141" i="4" s="1"/>
  <c r="C142" i="4" s="1"/>
  <c r="C143" i="4" s="1"/>
  <c r="C53" i="1"/>
  <c r="D119" i="1" s="1"/>
  <c r="B68" i="5" l="1"/>
  <c r="C67" i="5"/>
  <c r="C98" i="5" s="1"/>
  <c r="C124" i="5"/>
  <c r="D120" i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C14" i="1"/>
  <c r="C55" i="1" s="1"/>
  <c r="C125" i="5" l="1"/>
  <c r="B69" i="5"/>
  <c r="C68" i="5"/>
  <c r="C99" i="5" s="1"/>
  <c r="C126" i="5" s="1"/>
  <c r="C67" i="1"/>
  <c r="C75" i="1"/>
  <c r="C83" i="1"/>
  <c r="C62" i="1"/>
  <c r="C64" i="1"/>
  <c r="C66" i="1"/>
  <c r="C68" i="1"/>
  <c r="C70" i="1"/>
  <c r="C72" i="1"/>
  <c r="C74" i="1"/>
  <c r="C76" i="1"/>
  <c r="C78" i="1"/>
  <c r="C80" i="1"/>
  <c r="C82" i="1"/>
  <c r="C84" i="1"/>
  <c r="C63" i="1"/>
  <c r="C69" i="1"/>
  <c r="C73" i="1"/>
  <c r="C79" i="1"/>
  <c r="C85" i="1"/>
  <c r="C61" i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C65" i="1"/>
  <c r="C71" i="1"/>
  <c r="C77" i="1"/>
  <c r="C81" i="1"/>
  <c r="B70" i="5" l="1"/>
  <c r="C69" i="5"/>
  <c r="C100" i="5" s="1"/>
  <c r="C127" i="5" s="1"/>
  <c r="C94" i="1"/>
  <c r="C92" i="1"/>
  <c r="C119" i="1" s="1"/>
  <c r="C93" i="1"/>
  <c r="C95" i="1"/>
  <c r="B71" i="5" l="1"/>
  <c r="C70" i="5"/>
  <c r="C101" i="5" s="1"/>
  <c r="C128" i="5" s="1"/>
  <c r="C120" i="1"/>
  <c r="C121" i="1" s="1"/>
  <c r="C122" i="1" s="1"/>
  <c r="C96" i="1"/>
  <c r="B72" i="5" l="1"/>
  <c r="C71" i="5"/>
  <c r="C102" i="5" s="1"/>
  <c r="C129" i="5" s="1"/>
  <c r="C123" i="1"/>
  <c r="C97" i="1"/>
  <c r="B73" i="5" l="1"/>
  <c r="C72" i="5"/>
  <c r="C103" i="5" s="1"/>
  <c r="C130" i="5" s="1"/>
  <c r="C124" i="1"/>
  <c r="C98" i="1"/>
  <c r="B74" i="5" l="1"/>
  <c r="C73" i="5"/>
  <c r="C104" i="5" s="1"/>
  <c r="C131" i="5" s="1"/>
  <c r="C125" i="1"/>
  <c r="C99" i="1"/>
  <c r="C74" i="5" l="1"/>
  <c r="C105" i="5" s="1"/>
  <c r="C132" i="5" s="1"/>
  <c r="B75" i="5"/>
  <c r="C126" i="1"/>
  <c r="C100" i="1"/>
  <c r="B76" i="5" l="1"/>
  <c r="C75" i="5"/>
  <c r="C106" i="5" s="1"/>
  <c r="C133" i="5" s="1"/>
  <c r="C127" i="1"/>
  <c r="C101" i="1"/>
  <c r="C76" i="5" l="1"/>
  <c r="C107" i="5" s="1"/>
  <c r="C134" i="5" s="1"/>
  <c r="B77" i="5"/>
  <c r="C128" i="1"/>
  <c r="C102" i="1"/>
  <c r="B78" i="5" l="1"/>
  <c r="C77" i="5"/>
  <c r="C108" i="5" s="1"/>
  <c r="C135" i="5" s="1"/>
  <c r="C129" i="1"/>
  <c r="C103" i="1"/>
  <c r="B79" i="5" l="1"/>
  <c r="C78" i="5"/>
  <c r="C109" i="5" s="1"/>
  <c r="C136" i="5" s="1"/>
  <c r="C130" i="1"/>
  <c r="C104" i="1"/>
  <c r="B80" i="5" l="1"/>
  <c r="C79" i="5"/>
  <c r="C110" i="5" s="1"/>
  <c r="C137" i="5" s="1"/>
  <c r="C131" i="1"/>
  <c r="C105" i="1"/>
  <c r="C80" i="5" l="1"/>
  <c r="C111" i="5" s="1"/>
  <c r="C138" i="5" s="1"/>
  <c r="B81" i="5"/>
  <c r="C132" i="1"/>
  <c r="C106" i="1"/>
  <c r="C81" i="5" l="1"/>
  <c r="C112" i="5" s="1"/>
  <c r="C139" i="5" s="1"/>
  <c r="B82" i="5"/>
  <c r="C133" i="1"/>
  <c r="C107" i="1"/>
  <c r="B83" i="5" l="1"/>
  <c r="C82" i="5"/>
  <c r="C113" i="5" s="1"/>
  <c r="C140" i="5" s="1"/>
  <c r="C134" i="1"/>
  <c r="C108" i="1"/>
  <c r="B84" i="5" l="1"/>
  <c r="C83" i="5"/>
  <c r="C114" i="5" s="1"/>
  <c r="C141" i="5" s="1"/>
  <c r="C135" i="1"/>
  <c r="C109" i="1"/>
  <c r="B85" i="5" l="1"/>
  <c r="C85" i="5" s="1"/>
  <c r="C116" i="5" s="1"/>
  <c r="C84" i="5"/>
  <c r="C115" i="5" s="1"/>
  <c r="C142" i="5" s="1"/>
  <c r="C143" i="5" s="1"/>
  <c r="C136" i="1"/>
  <c r="C110" i="1"/>
  <c r="C137" i="1" l="1"/>
  <c r="C111" i="1"/>
  <c r="C138" i="1" l="1"/>
  <c r="C112" i="1"/>
  <c r="C139" i="1" l="1"/>
  <c r="C113" i="1"/>
  <c r="C140" i="1" l="1"/>
  <c r="C114" i="1"/>
  <c r="C141" i="1" l="1"/>
  <c r="C116" i="1"/>
  <c r="C115" i="1"/>
  <c r="C142" i="1" l="1"/>
  <c r="C143" i="1" s="1"/>
</calcChain>
</file>

<file path=xl/sharedStrings.xml><?xml version="1.0" encoding="utf-8"?>
<sst xmlns="http://schemas.openxmlformats.org/spreadsheetml/2006/main" count="243" uniqueCount="79">
  <si>
    <t>Company</t>
  </si>
  <si>
    <t>Number of panels</t>
  </si>
  <si>
    <t>Watts per panel</t>
  </si>
  <si>
    <t>Total kilowatts</t>
  </si>
  <si>
    <t>Number of inverters</t>
  </si>
  <si>
    <t>Watts per inverter</t>
  </si>
  <si>
    <t>10 yrs</t>
  </si>
  <si>
    <t>Performance warantee</t>
  </si>
  <si>
    <t>25 yrs @80% output</t>
  </si>
  <si>
    <t xml:space="preserve">Product warantee </t>
  </si>
  <si>
    <t>25 years</t>
  </si>
  <si>
    <t>CSA/UL approved</t>
  </si>
  <si>
    <t>yes</t>
  </si>
  <si>
    <t>GST</t>
  </si>
  <si>
    <t>PST</t>
  </si>
  <si>
    <t>Total cost</t>
  </si>
  <si>
    <t>Contact</t>
  </si>
  <si>
    <t>Office</t>
  </si>
  <si>
    <t>Cell</t>
  </si>
  <si>
    <t>Type</t>
  </si>
  <si>
    <t>polycrystaline</t>
  </si>
  <si>
    <t>Micro</t>
  </si>
  <si>
    <t>Data by panel</t>
  </si>
  <si>
    <t>BC Hydro drawings &amp; application process</t>
  </si>
  <si>
    <t>$/kwh</t>
  </si>
  <si>
    <t>Cumulative savings by year</t>
  </si>
  <si>
    <t>Efficiency</t>
  </si>
  <si>
    <t>Exempt</t>
  </si>
  <si>
    <t>Cost per panel</t>
  </si>
  <si>
    <t>Cost per inverter</t>
  </si>
  <si>
    <t xml:space="preserve">    (Assuming warantee efficiencies)               1</t>
  </si>
  <si>
    <t>kWh/yr</t>
  </si>
  <si>
    <t>kWh/yr produced</t>
  </si>
  <si>
    <t>$/yr savings</t>
  </si>
  <si>
    <t xml:space="preserve">for first </t>
  </si>
  <si>
    <t>for remaining energy used</t>
  </si>
  <si>
    <t>step 1 energy charge</t>
  </si>
  <si>
    <t>step 2 energy charge</t>
  </si>
  <si>
    <t>Savings based on BC Hydro May 2015</t>
  </si>
  <si>
    <t>xxx</t>
  </si>
  <si>
    <t>Gateway</t>
  </si>
  <si>
    <t>General Information</t>
  </si>
  <si>
    <t>Total panel kilowatts</t>
  </si>
  <si>
    <t>Panel warantee</t>
  </si>
  <si>
    <t>All panels</t>
  </si>
  <si>
    <t>All Inverters</t>
  </si>
  <si>
    <t>Web communication monitoring</t>
  </si>
  <si>
    <t>Major equipment</t>
  </si>
  <si>
    <t>Materials</t>
  </si>
  <si>
    <t>All racking</t>
  </si>
  <si>
    <t>Connectors</t>
  </si>
  <si>
    <t>Wire, junction boxes, hardware</t>
  </si>
  <si>
    <t>Permits</t>
  </si>
  <si>
    <t>Wiring</t>
  </si>
  <si>
    <t>Panels &amp; inverters</t>
  </si>
  <si>
    <t>Labour rate ($/h)</t>
  </si>
  <si>
    <t>Rack ($/panel)</t>
  </si>
  <si>
    <t>Connectors ($/panel)</t>
  </si>
  <si>
    <t>Racking Installation (hr/panel)</t>
  </si>
  <si>
    <t>Panel &amp; inverter installation (hr/panel)</t>
  </si>
  <si>
    <t>Communications manufacturer</t>
  </si>
  <si>
    <t>Inverter manufacturer</t>
  </si>
  <si>
    <t>Panel manufacturer</t>
  </si>
  <si>
    <t>Home run conduit &amp; wiring (hrs)</t>
  </si>
  <si>
    <t>Racking</t>
  </si>
  <si>
    <t>Installation labour</t>
  </si>
  <si>
    <t>Total</t>
  </si>
  <si>
    <t>$/Watt</t>
  </si>
  <si>
    <t>Value of 25 yr bond</t>
  </si>
  <si>
    <t>Gibsons 2015 Jan-Dec performance</t>
  </si>
  <si>
    <t xml:space="preserve"> kWh/kW</t>
  </si>
  <si>
    <t>Blended step 1&amp;2 including rate riser: 2016</t>
  </si>
  <si>
    <t>Assumed inflation</t>
  </si>
  <si>
    <t>Assuming warantee efficiency loss</t>
  </si>
  <si>
    <t>maximum loss/yr</t>
  </si>
  <si>
    <r>
      <t xml:space="preserve">Entered data is </t>
    </r>
    <r>
      <rPr>
        <b/>
        <sz val="11"/>
        <color rgb="FF7030A0"/>
        <rFont val="Calibri"/>
        <family val="2"/>
        <scheme val="minor"/>
      </rPr>
      <t>blue</t>
    </r>
    <r>
      <rPr>
        <sz val="11"/>
        <color theme="1"/>
        <rFont val="Calibri"/>
        <family val="2"/>
        <scheme val="minor"/>
      </rPr>
      <t>, calculations are black</t>
    </r>
  </si>
  <si>
    <t>10 kW Net Zero system</t>
  </si>
  <si>
    <t>5 kW system to minimize step 2 energy cost</t>
  </si>
  <si>
    <t>1 kW minimal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</si>
</sst>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164" formatCode="0.0"/>
    <numFmt numFmtId="165" formatCode="&quot;$&quot;#,##0.00"/>
    <numFmt numFmtId="166" formatCode="0.000"/>
    <numFmt numFmtId="167" formatCode="&quot;$&quot;#,##0"/>
    <numFmt numFmtId="170" formatCode="&quot;$&quot;#,##0.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6" fontId="0" fillId="0" borderId="0" xfId="0" applyNumberFormat="1"/>
    <xf numFmtId="0" fontId="0" fillId="0" borderId="0" xfId="0" applyFont="1"/>
    <xf numFmtId="8" fontId="0" fillId="0" borderId="0" xfId="0" applyNumberFormat="1"/>
    <xf numFmtId="165" fontId="0" fillId="0" borderId="0" xfId="0" applyNumberFormat="1"/>
    <xf numFmtId="1" fontId="0" fillId="0" borderId="0" xfId="0" applyNumberFormat="1"/>
    <xf numFmtId="0" fontId="0" fillId="0" borderId="0" xfId="0" applyAlignment="1">
      <alignment horizontal="right"/>
    </xf>
    <xf numFmtId="9" fontId="0" fillId="0" borderId="0" xfId="0" applyNumberFormat="1"/>
    <xf numFmtId="9" fontId="0" fillId="0" borderId="0" xfId="1" applyFont="1"/>
    <xf numFmtId="0" fontId="3" fillId="0" borderId="0" xfId="0" applyFont="1"/>
    <xf numFmtId="6" fontId="3" fillId="0" borderId="0" xfId="0" applyNumberFormat="1" applyFont="1"/>
    <xf numFmtId="166" fontId="0" fillId="0" borderId="0" xfId="0" applyNumberFormat="1"/>
    <xf numFmtId="0" fontId="3" fillId="0" borderId="0" xfId="0" applyFont="1" applyAlignment="1">
      <alignment horizontal="right"/>
    </xf>
    <xf numFmtId="6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9" fontId="3" fillId="0" borderId="0" xfId="1" applyFont="1"/>
    <xf numFmtId="0" fontId="0" fillId="0" borderId="0" xfId="0" applyAlignment="1">
      <alignment horizontal="left"/>
    </xf>
    <xf numFmtId="167" fontId="0" fillId="0" borderId="0" xfId="2" applyNumberFormat="1" applyFont="1"/>
    <xf numFmtId="9" fontId="3" fillId="0" borderId="0" xfId="0" applyNumberFormat="1" applyFont="1" applyAlignment="1">
      <alignment horizontal="right"/>
    </xf>
    <xf numFmtId="164" fontId="3" fillId="0" borderId="0" xfId="0" applyNumberFormat="1" applyFont="1"/>
    <xf numFmtId="167" fontId="0" fillId="0" borderId="0" xfId="0" applyNumberFormat="1"/>
    <xf numFmtId="6" fontId="1" fillId="0" borderId="0" xfId="0" applyNumberFormat="1" applyFont="1"/>
    <xf numFmtId="8" fontId="1" fillId="0" borderId="0" xfId="0" applyNumberFormat="1" applyFont="1"/>
    <xf numFmtId="10" fontId="4" fillId="0" borderId="0" xfId="0" applyNumberFormat="1" applyFont="1"/>
    <xf numFmtId="9" fontId="4" fillId="0" borderId="0" xfId="0" applyNumberFormat="1" applyFont="1"/>
    <xf numFmtId="10" fontId="3" fillId="0" borderId="0" xfId="0" applyNumberFormat="1" applyFont="1"/>
    <xf numFmtId="0" fontId="3" fillId="0" borderId="0" xfId="0" applyFont="1" applyAlignment="1">
      <alignment horizontal="center"/>
    </xf>
    <xf numFmtId="0" fontId="0" fillId="0" borderId="1" xfId="0" applyBorder="1"/>
    <xf numFmtId="0" fontId="3" fillId="0" borderId="1" xfId="0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6" fontId="5" fillId="0" borderId="0" xfId="0" applyNumberFormat="1" applyFont="1"/>
    <xf numFmtId="0" fontId="6" fillId="0" borderId="0" xfId="0" applyFont="1"/>
    <xf numFmtId="170" fontId="0" fillId="0" borderId="0" xfId="0" applyNumberFormat="1"/>
  </cellXfs>
  <cellStyles count="3">
    <cellStyle name="Currency" xfId="2" builtinId="4"/>
    <cellStyle name="Normal" xfId="0" builtinId="0"/>
    <cellStyle name="Percent" xfId="1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0"/>
  <sheetViews>
    <sheetView topLeftCell="A72" workbookViewId="0">
      <selection activeCell="B92" sqref="B92"/>
    </sheetView>
  </sheetViews>
  <sheetFormatPr defaultRowHeight="15" x14ac:dyDescent="0.25"/>
  <cols>
    <col min="1" max="1" width="38.140625" customWidth="1"/>
    <col min="2" max="2" width="9.28515625" customWidth="1"/>
    <col min="3" max="3" width="22.140625" customWidth="1"/>
    <col min="4" max="4" width="20.5703125" customWidth="1"/>
  </cols>
  <sheetData>
    <row r="1" spans="1:9" x14ac:dyDescent="0.25">
      <c r="B1" t="s">
        <v>75</v>
      </c>
      <c r="C1" s="7"/>
      <c r="D1" s="7"/>
    </row>
    <row r="2" spans="1:9" ht="18.75" x14ac:dyDescent="0.3">
      <c r="A2" s="32" t="s">
        <v>76</v>
      </c>
      <c r="C2" s="7"/>
      <c r="D2" s="7"/>
    </row>
    <row r="3" spans="1:9" x14ac:dyDescent="0.25">
      <c r="C3" s="7"/>
      <c r="D3" s="7"/>
    </row>
    <row r="4" spans="1:9" x14ac:dyDescent="0.25">
      <c r="A4" s="1" t="s">
        <v>41</v>
      </c>
    </row>
    <row r="5" spans="1:9" x14ac:dyDescent="0.25">
      <c r="A5" t="s">
        <v>0</v>
      </c>
      <c r="C5" s="13"/>
      <c r="D5" s="10"/>
      <c r="E5" s="10"/>
      <c r="F5" s="10"/>
      <c r="G5" s="10"/>
      <c r="H5" s="10"/>
      <c r="I5" s="10"/>
    </row>
    <row r="6" spans="1:9" x14ac:dyDescent="0.25">
      <c r="A6" t="s">
        <v>16</v>
      </c>
      <c r="C6" s="13"/>
      <c r="D6" s="13"/>
      <c r="E6" s="10"/>
      <c r="F6" s="10"/>
      <c r="G6" s="10"/>
      <c r="H6" s="10"/>
      <c r="I6" s="10"/>
    </row>
    <row r="7" spans="1:9" x14ac:dyDescent="0.25">
      <c r="A7" t="s">
        <v>17</v>
      </c>
      <c r="C7" s="13"/>
      <c r="D7" s="13"/>
      <c r="E7" s="10"/>
      <c r="F7" s="10"/>
      <c r="G7" s="10"/>
      <c r="H7" s="10"/>
      <c r="I7" s="10"/>
    </row>
    <row r="8" spans="1:9" x14ac:dyDescent="0.25">
      <c r="A8" s="28" t="s">
        <v>18</v>
      </c>
      <c r="B8" s="28"/>
      <c r="C8" s="29"/>
      <c r="D8" s="10"/>
      <c r="E8" s="10"/>
      <c r="F8" s="10"/>
      <c r="G8" s="10"/>
      <c r="H8" s="10"/>
      <c r="I8" s="10"/>
    </row>
    <row r="9" spans="1:9" x14ac:dyDescent="0.25">
      <c r="A9" t="s">
        <v>62</v>
      </c>
      <c r="C9" s="13" t="s">
        <v>39</v>
      </c>
      <c r="D9" s="13"/>
    </row>
    <row r="10" spans="1:9" x14ac:dyDescent="0.25">
      <c r="A10" t="s">
        <v>19</v>
      </c>
      <c r="C10" s="13" t="s">
        <v>20</v>
      </c>
      <c r="D10" s="13"/>
    </row>
    <row r="11" spans="1:9" x14ac:dyDescent="0.25">
      <c r="A11" t="s">
        <v>2</v>
      </c>
      <c r="C11" s="10">
        <v>260</v>
      </c>
      <c r="D11" s="10"/>
    </row>
    <row r="12" spans="1:9" x14ac:dyDescent="0.25">
      <c r="A12" t="s">
        <v>28</v>
      </c>
      <c r="C12" s="11">
        <v>230</v>
      </c>
      <c r="D12" s="11"/>
    </row>
    <row r="13" spans="1:9" x14ac:dyDescent="0.25">
      <c r="A13" t="s">
        <v>1</v>
      </c>
      <c r="C13" s="10">
        <v>40</v>
      </c>
      <c r="D13" s="10"/>
    </row>
    <row r="14" spans="1:9" x14ac:dyDescent="0.25">
      <c r="A14" t="s">
        <v>42</v>
      </c>
      <c r="C14" s="12">
        <f>C13*C11/1000</f>
        <v>10.4</v>
      </c>
      <c r="D14" s="12"/>
    </row>
    <row r="15" spans="1:9" x14ac:dyDescent="0.25">
      <c r="A15" t="s">
        <v>43</v>
      </c>
      <c r="C15" s="15" t="s">
        <v>6</v>
      </c>
      <c r="D15" s="13"/>
    </row>
    <row r="16" spans="1:9" x14ac:dyDescent="0.25">
      <c r="A16" s="28" t="s">
        <v>7</v>
      </c>
      <c r="B16" s="28"/>
      <c r="C16" s="30" t="s">
        <v>8</v>
      </c>
      <c r="D16" s="13"/>
    </row>
    <row r="17" spans="1:4" x14ac:dyDescent="0.25">
      <c r="A17" t="s">
        <v>61</v>
      </c>
      <c r="C17" s="13" t="s">
        <v>39</v>
      </c>
      <c r="D17" s="13"/>
    </row>
    <row r="18" spans="1:4" x14ac:dyDescent="0.25">
      <c r="A18" t="s">
        <v>19</v>
      </c>
      <c r="C18" s="13" t="s">
        <v>21</v>
      </c>
      <c r="D18" s="13"/>
    </row>
    <row r="19" spans="1:4" x14ac:dyDescent="0.25">
      <c r="A19" t="s">
        <v>11</v>
      </c>
      <c r="C19" s="14" t="s">
        <v>12</v>
      </c>
      <c r="D19" s="14"/>
    </row>
    <row r="20" spans="1:4" x14ac:dyDescent="0.25">
      <c r="A20" t="s">
        <v>5</v>
      </c>
      <c r="C20" s="10">
        <v>250</v>
      </c>
      <c r="D20" s="10"/>
    </row>
    <row r="21" spans="1:4" x14ac:dyDescent="0.25">
      <c r="A21" t="s">
        <v>3</v>
      </c>
      <c r="C21" s="12">
        <f>C13*C20/1000</f>
        <v>10</v>
      </c>
      <c r="D21" s="12"/>
    </row>
    <row r="22" spans="1:4" x14ac:dyDescent="0.25">
      <c r="A22" t="s">
        <v>29</v>
      </c>
      <c r="C22" s="11">
        <v>200</v>
      </c>
      <c r="D22" s="11"/>
    </row>
    <row r="23" spans="1:4" x14ac:dyDescent="0.25">
      <c r="A23" t="s">
        <v>4</v>
      </c>
      <c r="C23" s="10">
        <v>40</v>
      </c>
      <c r="D23" s="11"/>
    </row>
    <row r="24" spans="1:4" x14ac:dyDescent="0.25">
      <c r="A24" s="28" t="s">
        <v>9</v>
      </c>
      <c r="B24" s="28"/>
      <c r="C24" s="30" t="s">
        <v>10</v>
      </c>
      <c r="D24" s="13"/>
    </row>
    <row r="25" spans="1:4" x14ac:dyDescent="0.25">
      <c r="A25" t="s">
        <v>56</v>
      </c>
      <c r="C25" s="11">
        <v>43</v>
      </c>
      <c r="D25" s="11"/>
    </row>
    <row r="26" spans="1:4" x14ac:dyDescent="0.25">
      <c r="A26" t="s">
        <v>57</v>
      </c>
      <c r="C26" s="11">
        <v>45</v>
      </c>
      <c r="D26" s="11"/>
    </row>
    <row r="27" spans="1:4" x14ac:dyDescent="0.25">
      <c r="A27" t="s">
        <v>60</v>
      </c>
      <c r="C27" s="13" t="s">
        <v>40</v>
      </c>
      <c r="D27" s="13"/>
    </row>
    <row r="28" spans="1:4" x14ac:dyDescent="0.25">
      <c r="A28" s="28" t="s">
        <v>22</v>
      </c>
      <c r="B28" s="28"/>
      <c r="C28" s="29" t="s">
        <v>12</v>
      </c>
      <c r="D28" s="13"/>
    </row>
    <row r="29" spans="1:4" x14ac:dyDescent="0.25">
      <c r="A29" t="s">
        <v>58</v>
      </c>
      <c r="C29" s="10">
        <v>0.3</v>
      </c>
      <c r="D29" s="14"/>
    </row>
    <row r="30" spans="1:4" x14ac:dyDescent="0.25">
      <c r="A30" t="s">
        <v>59</v>
      </c>
      <c r="C30" s="10">
        <v>0.4</v>
      </c>
      <c r="D30" s="14"/>
    </row>
    <row r="31" spans="1:4" x14ac:dyDescent="0.25">
      <c r="A31" t="s">
        <v>63</v>
      </c>
      <c r="C31" s="20">
        <v>6</v>
      </c>
      <c r="D31" s="14"/>
    </row>
    <row r="32" spans="1:4" x14ac:dyDescent="0.25">
      <c r="A32" t="s">
        <v>55</v>
      </c>
      <c r="C32" s="14">
        <v>125</v>
      </c>
      <c r="D32" s="14"/>
    </row>
    <row r="33" spans="1:7" x14ac:dyDescent="0.25">
      <c r="A33" t="s">
        <v>13</v>
      </c>
      <c r="C33" s="19">
        <v>0.05</v>
      </c>
      <c r="D33" s="14"/>
    </row>
    <row r="34" spans="1:7" x14ac:dyDescent="0.25">
      <c r="A34" s="28" t="s">
        <v>14</v>
      </c>
      <c r="B34" s="28"/>
      <c r="C34" s="29" t="s">
        <v>27</v>
      </c>
      <c r="D34" s="13"/>
    </row>
    <row r="35" spans="1:7" x14ac:dyDescent="0.25">
      <c r="C35" s="15"/>
      <c r="D35" s="13"/>
    </row>
    <row r="36" spans="1:7" x14ac:dyDescent="0.25">
      <c r="A36" s="1" t="s">
        <v>47</v>
      </c>
      <c r="C36" s="15"/>
      <c r="D36" s="13"/>
    </row>
    <row r="37" spans="1:7" x14ac:dyDescent="0.25">
      <c r="A37" t="s">
        <v>44</v>
      </c>
      <c r="C37" s="18">
        <f>C13*C12</f>
        <v>9200</v>
      </c>
      <c r="D37" s="18"/>
    </row>
    <row r="38" spans="1:7" x14ac:dyDescent="0.25">
      <c r="A38" t="s">
        <v>45</v>
      </c>
      <c r="C38" s="18">
        <f>C23*C22</f>
        <v>8000</v>
      </c>
    </row>
    <row r="39" spans="1:7" x14ac:dyDescent="0.25">
      <c r="A39" s="3" t="s">
        <v>46</v>
      </c>
      <c r="B39" s="1"/>
      <c r="C39" s="11">
        <v>600</v>
      </c>
    </row>
    <row r="40" spans="1:7" x14ac:dyDescent="0.25">
      <c r="A40" s="1" t="s">
        <v>48</v>
      </c>
      <c r="C40" s="10"/>
      <c r="D40" s="10"/>
    </row>
    <row r="41" spans="1:7" x14ac:dyDescent="0.25">
      <c r="A41" s="3" t="s">
        <v>49</v>
      </c>
      <c r="C41" s="2">
        <f>C13*C25</f>
        <v>1720</v>
      </c>
      <c r="D41" s="18"/>
    </row>
    <row r="42" spans="1:7" x14ac:dyDescent="0.25">
      <c r="A42" s="3" t="s">
        <v>50</v>
      </c>
      <c r="C42" s="2">
        <f>C13*C26</f>
        <v>1800</v>
      </c>
    </row>
    <row r="43" spans="1:7" x14ac:dyDescent="0.25">
      <c r="A43" s="3" t="s">
        <v>51</v>
      </c>
      <c r="B43" s="1"/>
      <c r="C43" s="11">
        <v>2000</v>
      </c>
    </row>
    <row r="44" spans="1:7" x14ac:dyDescent="0.25">
      <c r="A44" s="1" t="s">
        <v>52</v>
      </c>
      <c r="D44" s="11"/>
      <c r="G44" s="11"/>
    </row>
    <row r="45" spans="1:7" x14ac:dyDescent="0.25">
      <c r="A45" s="3" t="s">
        <v>23</v>
      </c>
      <c r="B45" s="3"/>
      <c r="C45" s="14">
        <v>500</v>
      </c>
      <c r="D45" s="2"/>
    </row>
    <row r="46" spans="1:7" x14ac:dyDescent="0.25">
      <c r="A46" s="1" t="s">
        <v>65</v>
      </c>
      <c r="B46" s="1"/>
    </row>
    <row r="47" spans="1:7" x14ac:dyDescent="0.25">
      <c r="A47" t="s">
        <v>64</v>
      </c>
      <c r="C47" s="2">
        <f>C$13*C29*C$32</f>
        <v>1500</v>
      </c>
      <c r="D47" s="11"/>
      <c r="G47" s="11"/>
    </row>
    <row r="48" spans="1:7" x14ac:dyDescent="0.25">
      <c r="A48" t="s">
        <v>54</v>
      </c>
      <c r="C48" s="2">
        <f>C$13*C30*C$32</f>
        <v>2000</v>
      </c>
      <c r="D48" s="11"/>
      <c r="G48" s="11"/>
    </row>
    <row r="49" spans="1:7" x14ac:dyDescent="0.25">
      <c r="A49" s="3" t="s">
        <v>53</v>
      </c>
      <c r="B49" s="3"/>
      <c r="C49" s="31">
        <f>C31*C$32</f>
        <v>750</v>
      </c>
      <c r="D49" s="11"/>
      <c r="G49" s="11"/>
    </row>
    <row r="50" spans="1:7" x14ac:dyDescent="0.25">
      <c r="D50" s="2"/>
    </row>
    <row r="51" spans="1:7" x14ac:dyDescent="0.25">
      <c r="A51" t="s">
        <v>66</v>
      </c>
      <c r="C51" s="21">
        <f>SUM(C37:C49)</f>
        <v>28070</v>
      </c>
      <c r="D51" s="2"/>
    </row>
    <row r="52" spans="1:7" x14ac:dyDescent="0.25">
      <c r="A52" s="3" t="s">
        <v>13</v>
      </c>
      <c r="B52" s="1"/>
      <c r="C52" s="2">
        <f>C51*C33</f>
        <v>1403.5</v>
      </c>
      <c r="D52" s="2"/>
    </row>
    <row r="53" spans="1:7" x14ac:dyDescent="0.25">
      <c r="A53" s="1" t="s">
        <v>15</v>
      </c>
      <c r="B53" s="1"/>
      <c r="C53" s="22">
        <f>C51+C52</f>
        <v>29473.5</v>
      </c>
      <c r="D53" s="4"/>
    </row>
    <row r="54" spans="1:7" x14ac:dyDescent="0.25">
      <c r="A54" s="3"/>
      <c r="B54" s="3"/>
      <c r="C54" s="14"/>
      <c r="D54" s="11"/>
      <c r="G54" s="11"/>
    </row>
    <row r="55" spans="1:7" x14ac:dyDescent="0.25">
      <c r="A55" s="3" t="s">
        <v>67</v>
      </c>
      <c r="B55" s="3"/>
      <c r="C55" s="23">
        <f>C53/MIN(C14,C21)/1000</f>
        <v>2.9473499999999997</v>
      </c>
      <c r="D55" s="11"/>
      <c r="G55" s="11"/>
    </row>
    <row r="56" spans="1:7" x14ac:dyDescent="0.25">
      <c r="C56" s="2"/>
    </row>
    <row r="58" spans="1:7" x14ac:dyDescent="0.25">
      <c r="A58" t="s">
        <v>69</v>
      </c>
      <c r="B58" s="10">
        <v>1291</v>
      </c>
      <c r="C58" t="s">
        <v>70</v>
      </c>
    </row>
    <row r="59" spans="1:7" x14ac:dyDescent="0.25">
      <c r="A59" t="s">
        <v>73</v>
      </c>
      <c r="B59" s="26">
        <v>8.0000000000000002E-3</v>
      </c>
      <c r="C59" t="s">
        <v>74</v>
      </c>
    </row>
    <row r="60" spans="1:7" x14ac:dyDescent="0.25">
      <c r="B60" s="8" t="s">
        <v>26</v>
      </c>
      <c r="C60" s="7" t="s">
        <v>32</v>
      </c>
      <c r="D60" s="7"/>
    </row>
    <row r="61" spans="1:7" x14ac:dyDescent="0.25">
      <c r="A61" s="7" t="s">
        <v>30</v>
      </c>
      <c r="B61" s="16">
        <v>0.97</v>
      </c>
      <c r="C61" s="6">
        <f>$B$58*MIN(C$14*$B61,C$21)</f>
        <v>12910</v>
      </c>
      <c r="D61" s="6"/>
    </row>
    <row r="62" spans="1:7" x14ac:dyDescent="0.25">
      <c r="A62">
        <v>2</v>
      </c>
      <c r="B62" s="9">
        <f>B61*(1-B$59)</f>
        <v>0.96223999999999998</v>
      </c>
      <c r="C62" s="6">
        <f>$B$58*MIN(C$14*$B62,C$21)</f>
        <v>12910</v>
      </c>
      <c r="D62" s="6"/>
    </row>
    <row r="63" spans="1:7" x14ac:dyDescent="0.25">
      <c r="A63">
        <v>3</v>
      </c>
      <c r="B63" s="9">
        <f t="shared" ref="B63:B85" si="0">B62*(1-B$59)</f>
        <v>0.95454207999999996</v>
      </c>
      <c r="C63" s="6">
        <f>$B$58*MIN(C$14*$B63,C$21)</f>
        <v>12816.063782912001</v>
      </c>
      <c r="D63" s="6"/>
    </row>
    <row r="64" spans="1:7" x14ac:dyDescent="0.25">
      <c r="A64">
        <v>4</v>
      </c>
      <c r="B64" s="9">
        <f t="shared" si="0"/>
        <v>0.94690574336</v>
      </c>
      <c r="C64" s="6">
        <f>$B$58*MIN(C$14*$B64,C$21)</f>
        <v>12713.535272648704</v>
      </c>
      <c r="D64" s="6"/>
    </row>
    <row r="65" spans="1:4" x14ac:dyDescent="0.25">
      <c r="A65">
        <v>5</v>
      </c>
      <c r="B65" s="9">
        <f t="shared" si="0"/>
        <v>0.93933049741312002</v>
      </c>
      <c r="C65" s="6">
        <f>$B$58*MIN(C$14*$B65,C$21)</f>
        <v>12611.826990467514</v>
      </c>
      <c r="D65" s="6"/>
    </row>
    <row r="66" spans="1:4" x14ac:dyDescent="0.25">
      <c r="A66">
        <v>6</v>
      </c>
      <c r="B66" s="9">
        <f t="shared" si="0"/>
        <v>0.93181585343381501</v>
      </c>
      <c r="C66" s="6">
        <f>$B$58*MIN(C$14*$B66,C$21)</f>
        <v>12510.932374543774</v>
      </c>
      <c r="D66" s="6"/>
    </row>
    <row r="67" spans="1:4" x14ac:dyDescent="0.25">
      <c r="A67">
        <v>7</v>
      </c>
      <c r="B67" s="9">
        <f t="shared" si="0"/>
        <v>0.92436132660634451</v>
      </c>
      <c r="C67" s="6">
        <f>$B$58*MIN(C$14*$B67,C$21)</f>
        <v>12410.844915547425</v>
      </c>
      <c r="D67" s="6"/>
    </row>
    <row r="68" spans="1:4" x14ac:dyDescent="0.25">
      <c r="A68">
        <v>8</v>
      </c>
      <c r="B68" s="9">
        <f t="shared" si="0"/>
        <v>0.9169664359934937</v>
      </c>
      <c r="C68" s="6">
        <f>$B$58*MIN(C$14*$B68,C$21)</f>
        <v>12311.558156223044</v>
      </c>
      <c r="D68" s="6"/>
    </row>
    <row r="69" spans="1:4" x14ac:dyDescent="0.25">
      <c r="A69">
        <v>9</v>
      </c>
      <c r="B69" s="9">
        <f t="shared" si="0"/>
        <v>0.90963070450554573</v>
      </c>
      <c r="C69" s="6">
        <f>$B$58*MIN(C$14*$B69,C$21)</f>
        <v>12213.065690973261</v>
      </c>
      <c r="D69" s="6"/>
    </row>
    <row r="70" spans="1:4" x14ac:dyDescent="0.25">
      <c r="A70">
        <v>10</v>
      </c>
      <c r="B70" s="9">
        <f t="shared" si="0"/>
        <v>0.90235365886950136</v>
      </c>
      <c r="C70" s="6">
        <f>$B$58*MIN(C$14*$B70,C$21)</f>
        <v>12115.361165445473</v>
      </c>
      <c r="D70" s="6"/>
    </row>
    <row r="71" spans="1:4" x14ac:dyDescent="0.25">
      <c r="A71">
        <v>11</v>
      </c>
      <c r="B71" s="9">
        <f t="shared" si="0"/>
        <v>0.8951348295985454</v>
      </c>
      <c r="C71" s="6">
        <f>$B$58*MIN(C$14*$B71,C$21)</f>
        <v>12018.438276121909</v>
      </c>
      <c r="D71" s="6"/>
    </row>
    <row r="72" spans="1:4" x14ac:dyDescent="0.25">
      <c r="A72">
        <v>12</v>
      </c>
      <c r="B72" s="9">
        <f t="shared" si="0"/>
        <v>0.88797375096175701</v>
      </c>
      <c r="C72" s="6">
        <f>$B$58*MIN(C$14*$B72,C$21)</f>
        <v>11922.290769912936</v>
      </c>
      <c r="D72" s="6"/>
    </row>
    <row r="73" spans="1:4" x14ac:dyDescent="0.25">
      <c r="A73">
        <v>13</v>
      </c>
      <c r="B73" s="9">
        <f t="shared" si="0"/>
        <v>0.880869960954063</v>
      </c>
      <c r="C73" s="6">
        <f>$B$58*MIN(C$14*$B73,C$21)</f>
        <v>11826.912443753632</v>
      </c>
      <c r="D73" s="6"/>
    </row>
    <row r="74" spans="1:4" x14ac:dyDescent="0.25">
      <c r="A74">
        <v>14</v>
      </c>
      <c r="B74" s="9">
        <f t="shared" si="0"/>
        <v>0.87382300126643053</v>
      </c>
      <c r="C74" s="6">
        <f>$B$58*MIN(C$14*$B74,C$21)</f>
        <v>11732.297144203603</v>
      </c>
      <c r="D74" s="6"/>
    </row>
    <row r="75" spans="1:4" x14ac:dyDescent="0.25">
      <c r="A75">
        <v>15</v>
      </c>
      <c r="B75" s="9">
        <f t="shared" si="0"/>
        <v>0.86683241725629911</v>
      </c>
      <c r="C75" s="6">
        <f>$B$58*MIN(C$14*$B75,C$21)</f>
        <v>11638.438767049976</v>
      </c>
      <c r="D75" s="6"/>
    </row>
    <row r="76" spans="1:4" x14ac:dyDescent="0.25">
      <c r="A76">
        <v>16</v>
      </c>
      <c r="B76" s="9">
        <f t="shared" si="0"/>
        <v>0.85989775791824874</v>
      </c>
      <c r="C76" s="6">
        <f>$B$58*MIN(C$14*$B76,C$21)</f>
        <v>11545.331256913574</v>
      </c>
      <c r="D76" s="6"/>
    </row>
    <row r="77" spans="1:4" x14ac:dyDescent="0.25">
      <c r="A77">
        <v>17</v>
      </c>
      <c r="B77" s="9">
        <f t="shared" si="0"/>
        <v>0.85301857585490271</v>
      </c>
      <c r="C77" s="6">
        <f>$B$58*MIN(C$14*$B77,C$21)</f>
        <v>11452.968606858265</v>
      </c>
      <c r="D77" s="6"/>
    </row>
    <row r="78" spans="1:4" x14ac:dyDescent="0.25">
      <c r="A78">
        <v>18</v>
      </c>
      <c r="B78" s="9">
        <f t="shared" si="0"/>
        <v>0.84619442724806349</v>
      </c>
      <c r="C78" s="6">
        <f>$B$58*MIN(C$14*$B78,C$21)</f>
        <v>11361.3448580034</v>
      </c>
      <c r="D78" s="6"/>
    </row>
    <row r="79" spans="1:4" x14ac:dyDescent="0.25">
      <c r="A79">
        <v>19</v>
      </c>
      <c r="B79" s="9">
        <f t="shared" si="0"/>
        <v>0.83942487183007897</v>
      </c>
      <c r="C79" s="6">
        <f>$B$58*MIN(C$14*$B79,C$21)</f>
        <v>11270.454099139371</v>
      </c>
      <c r="D79" s="6"/>
    </row>
    <row r="80" spans="1:4" x14ac:dyDescent="0.25">
      <c r="A80">
        <v>20</v>
      </c>
      <c r="B80" s="9">
        <f t="shared" si="0"/>
        <v>0.83270947285543828</v>
      </c>
      <c r="C80" s="6">
        <f>$B$58*MIN(C$14*$B80,C$21)</f>
        <v>11180.290466346256</v>
      </c>
      <c r="D80" s="6"/>
    </row>
    <row r="81" spans="1:5" x14ac:dyDescent="0.25">
      <c r="A81">
        <v>21</v>
      </c>
      <c r="B81" s="9">
        <f t="shared" si="0"/>
        <v>0.82604779707259479</v>
      </c>
      <c r="C81" s="6">
        <f>$B$58*MIN(C$14*$B81,C$21)</f>
        <v>11090.848142615487</v>
      </c>
      <c r="D81" s="6"/>
    </row>
    <row r="82" spans="1:5" x14ac:dyDescent="0.25">
      <c r="A82">
        <v>22</v>
      </c>
      <c r="B82" s="9">
        <f t="shared" si="0"/>
        <v>0.819439414696014</v>
      </c>
      <c r="C82" s="6">
        <f>$B$58*MIN(C$14*$B82,C$21)</f>
        <v>11002.121357474563</v>
      </c>
      <c r="D82" s="6"/>
    </row>
    <row r="83" spans="1:5" x14ac:dyDescent="0.25">
      <c r="A83">
        <v>23</v>
      </c>
      <c r="B83" s="9">
        <f t="shared" si="0"/>
        <v>0.81288389937844585</v>
      </c>
      <c r="C83" s="6">
        <f>$B$58*MIN(C$14*$B83,C$21)</f>
        <v>10914.104386614767</v>
      </c>
      <c r="D83" s="6"/>
    </row>
    <row r="84" spans="1:5" x14ac:dyDescent="0.25">
      <c r="A84">
        <v>24</v>
      </c>
      <c r="B84" s="9">
        <f t="shared" si="0"/>
        <v>0.80638082818341827</v>
      </c>
      <c r="C84" s="6">
        <f>$B$58*MIN(C$14*$B84,C$21)</f>
        <v>10826.791551521848</v>
      </c>
      <c r="D84" s="6"/>
    </row>
    <row r="85" spans="1:5" x14ac:dyDescent="0.25">
      <c r="A85">
        <v>25</v>
      </c>
      <c r="B85" s="9">
        <f t="shared" si="0"/>
        <v>0.79992978155795091</v>
      </c>
      <c r="C85" s="6">
        <f>$B$58*MIN(C$14*$B85,C$21)</f>
        <v>10740.177219109672</v>
      </c>
      <c r="D85" s="6"/>
    </row>
    <row r="87" spans="1:5" x14ac:dyDescent="0.25">
      <c r="A87" t="s">
        <v>38</v>
      </c>
      <c r="B87" s="7" t="s">
        <v>24</v>
      </c>
      <c r="C87" s="7"/>
      <c r="D87" s="7"/>
    </row>
    <row r="88" spans="1:5" x14ac:dyDescent="0.25">
      <c r="A88" s="7" t="s">
        <v>36</v>
      </c>
      <c r="B88" s="13">
        <v>7.9699999999999993E-2</v>
      </c>
      <c r="C88" s="7" t="s">
        <v>34</v>
      </c>
      <c r="D88" s="27">
        <v>8100</v>
      </c>
      <c r="E88" t="s">
        <v>31</v>
      </c>
    </row>
    <row r="89" spans="1:5" x14ac:dyDescent="0.25">
      <c r="A89" s="7" t="s">
        <v>37</v>
      </c>
      <c r="B89" s="13">
        <v>0.1195</v>
      </c>
      <c r="C89" s="17" t="s">
        <v>35</v>
      </c>
      <c r="D89" s="7"/>
    </row>
    <row r="90" spans="1:5" x14ac:dyDescent="0.25">
      <c r="A90" s="7"/>
      <c r="B90" s="13"/>
      <c r="C90" s="7"/>
      <c r="D90" s="7"/>
    </row>
    <row r="91" spans="1:5" x14ac:dyDescent="0.25">
      <c r="A91" s="7" t="s">
        <v>72</v>
      </c>
      <c r="B91" s="25">
        <v>0.05</v>
      </c>
      <c r="C91" s="7" t="s">
        <v>33</v>
      </c>
    </row>
    <row r="92" spans="1:5" x14ac:dyDescent="0.25">
      <c r="A92" s="7" t="s">
        <v>71</v>
      </c>
      <c r="B92" s="33">
        <f>(1+B91)*(B88*MAX(0,(C61-D88))+B89*MIN(C61,D88))/C61</f>
        <v>0.10990490704879936</v>
      </c>
      <c r="C92" s="5">
        <f t="shared" ref="C92:C116" si="1">C61*$B92</f>
        <v>1418.8723499999999</v>
      </c>
      <c r="D92" s="5"/>
    </row>
    <row r="93" spans="1:5" x14ac:dyDescent="0.25">
      <c r="A93" s="7">
        <v>2017</v>
      </c>
      <c r="B93" s="5">
        <f>B92*(1+B$91)</f>
        <v>0.11540015240123934</v>
      </c>
      <c r="C93" s="5">
        <f t="shared" si="1"/>
        <v>1489.8159674999999</v>
      </c>
      <c r="D93" s="5"/>
    </row>
    <row r="94" spans="1:5" x14ac:dyDescent="0.25">
      <c r="A94">
        <v>2018</v>
      </c>
      <c r="B94" s="5">
        <f>B93*(1+B$91)</f>
        <v>0.12117016002130131</v>
      </c>
      <c r="C94" s="5">
        <f t="shared" si="1"/>
        <v>1552.9244994186513</v>
      </c>
      <c r="D94" s="5"/>
    </row>
    <row r="95" spans="1:5" x14ac:dyDescent="0.25">
      <c r="A95" s="7">
        <v>2019</v>
      </c>
      <c r="B95" s="5">
        <f>B94*(1+B$91)</f>
        <v>0.12722866802236638</v>
      </c>
      <c r="C95" s="5">
        <f t="shared" si="1"/>
        <v>1617.526158594467</v>
      </c>
      <c r="D95" s="5"/>
    </row>
    <row r="96" spans="1:5" x14ac:dyDescent="0.25">
      <c r="A96">
        <v>2020</v>
      </c>
      <c r="B96" s="5">
        <f>B95*(1+B$91)</f>
        <v>0.13359010142348471</v>
      </c>
      <c r="C96" s="5">
        <f t="shared" si="1"/>
        <v>1684.8152467919972</v>
      </c>
      <c r="D96" s="5"/>
    </row>
    <row r="97" spans="1:4" x14ac:dyDescent="0.25">
      <c r="A97" s="7">
        <v>2021</v>
      </c>
      <c r="B97" s="5">
        <f>B96*(1+B$91)</f>
        <v>0.14026960649465894</v>
      </c>
      <c r="C97" s="5">
        <f t="shared" si="1"/>
        <v>1754.9035610585443</v>
      </c>
      <c r="D97" s="5"/>
    </row>
    <row r="98" spans="1:4" x14ac:dyDescent="0.25">
      <c r="A98">
        <v>2022</v>
      </c>
      <c r="B98" s="5">
        <f>B97*(1+B$91)</f>
        <v>0.1472830868193919</v>
      </c>
      <c r="C98" s="5">
        <f t="shared" si="1"/>
        <v>1827.9075491985798</v>
      </c>
      <c r="D98" s="5"/>
    </row>
    <row r="99" spans="1:4" x14ac:dyDescent="0.25">
      <c r="A99" s="7">
        <v>2023</v>
      </c>
      <c r="B99" s="5">
        <f>B98*(1+B$91)</f>
        <v>0.15464724116036149</v>
      </c>
      <c r="C99" s="5">
        <f t="shared" si="1"/>
        <v>1903.9485032452405</v>
      </c>
      <c r="D99" s="5"/>
    </row>
    <row r="100" spans="1:4" x14ac:dyDescent="0.25">
      <c r="A100">
        <v>2024</v>
      </c>
      <c r="B100" s="5">
        <f>B99*(1+B$91)</f>
        <v>0.16237960321837958</v>
      </c>
      <c r="C100" s="5">
        <f t="shared" si="1"/>
        <v>1983.1527609802429</v>
      </c>
      <c r="D100" s="5"/>
    </row>
    <row r="101" spans="1:4" x14ac:dyDescent="0.25">
      <c r="A101" s="7">
        <v>2025</v>
      </c>
      <c r="B101" s="5">
        <f>B100*(1+B$91)</f>
        <v>0.17049858337929857</v>
      </c>
      <c r="C101" s="5">
        <f t="shared" si="1"/>
        <v>2065.6519158370206</v>
      </c>
      <c r="D101" s="5"/>
    </row>
    <row r="102" spans="1:4" x14ac:dyDescent="0.25">
      <c r="A102">
        <v>2026</v>
      </c>
      <c r="B102" s="5">
        <f>B101*(1+B$91)</f>
        <v>0.17902351254826351</v>
      </c>
      <c r="C102" s="5">
        <f t="shared" si="1"/>
        <v>2151.5830355358412</v>
      </c>
      <c r="D102" s="5"/>
    </row>
    <row r="103" spans="1:4" x14ac:dyDescent="0.25">
      <c r="A103" s="7">
        <v>2027</v>
      </c>
      <c r="B103" s="5">
        <f>B102*(1+B$91)</f>
        <v>0.1879746881756767</v>
      </c>
      <c r="C103" s="5">
        <f t="shared" si="1"/>
        <v>2241.0888898141325</v>
      </c>
      <c r="D103" s="5"/>
    </row>
    <row r="104" spans="1:4" x14ac:dyDescent="0.25">
      <c r="A104">
        <v>2028</v>
      </c>
      <c r="B104" s="5">
        <f>B103*(1+B$91)</f>
        <v>0.19737342258446053</v>
      </c>
      <c r="C104" s="5">
        <f t="shared" si="1"/>
        <v>2334.3181876304002</v>
      </c>
      <c r="D104" s="5"/>
    </row>
    <row r="105" spans="1:4" x14ac:dyDescent="0.25">
      <c r="A105" s="7">
        <v>2029</v>
      </c>
      <c r="B105" s="5">
        <f>B104*(1+B$91)</f>
        <v>0.20724209371368357</v>
      </c>
      <c r="C105" s="5">
        <f t="shared" si="1"/>
        <v>2431.4258242358251</v>
      </c>
      <c r="D105" s="5"/>
    </row>
    <row r="106" spans="1:4" x14ac:dyDescent="0.25">
      <c r="A106">
        <v>2030</v>
      </c>
      <c r="B106" s="5">
        <f>B105*(1+B$91)</f>
        <v>0.21760419839936776</v>
      </c>
      <c r="C106" s="5">
        <f t="shared" si="1"/>
        <v>2532.573138524036</v>
      </c>
      <c r="D106" s="5"/>
    </row>
    <row r="107" spans="1:4" x14ac:dyDescent="0.25">
      <c r="A107" s="7">
        <v>2031</v>
      </c>
      <c r="B107" s="5">
        <f>B106*(1+B$91)</f>
        <v>0.22848440831933617</v>
      </c>
      <c r="C107" s="5">
        <f t="shared" si="1"/>
        <v>2637.928181086636</v>
      </c>
      <c r="D107" s="5"/>
    </row>
    <row r="108" spans="1:4" x14ac:dyDescent="0.25">
      <c r="A108">
        <v>2032</v>
      </c>
      <c r="B108" s="5">
        <f>B107*(1+B$91)</f>
        <v>0.239908628735303</v>
      </c>
      <c r="C108" s="5">
        <f t="shared" si="1"/>
        <v>2747.6659934198401</v>
      </c>
      <c r="D108" s="5"/>
    </row>
    <row r="109" spans="1:4" x14ac:dyDescent="0.25">
      <c r="A109" s="7">
        <v>2033</v>
      </c>
      <c r="B109" s="5">
        <f>B108*(1+B$91)</f>
        <v>0.25190406017206818</v>
      </c>
      <c r="C109" s="5">
        <f t="shared" si="1"/>
        <v>2861.9688987461059</v>
      </c>
      <c r="D109" s="5"/>
    </row>
    <row r="110" spans="1:4" x14ac:dyDescent="0.25">
      <c r="A110">
        <v>2034</v>
      </c>
      <c r="B110" s="5">
        <f>B109*(1+B$91)</f>
        <v>0.26449926318067157</v>
      </c>
      <c r="C110" s="5">
        <f t="shared" si="1"/>
        <v>2981.0268049339434</v>
      </c>
      <c r="D110" s="5"/>
    </row>
    <row r="111" spans="1:4" x14ac:dyDescent="0.25">
      <c r="A111" s="7">
        <v>2035</v>
      </c>
      <c r="B111" s="5">
        <f>B110*(1+B$91)</f>
        <v>0.27772422633970517</v>
      </c>
      <c r="C111" s="5">
        <f t="shared" si="1"/>
        <v>3105.0375200191957</v>
      </c>
      <c r="D111" s="5"/>
    </row>
    <row r="112" spans="1:4" x14ac:dyDescent="0.25">
      <c r="A112">
        <v>2036</v>
      </c>
      <c r="B112" s="5">
        <f>B111*(1+B$91)</f>
        <v>0.29161043765669042</v>
      </c>
      <c r="C112" s="5">
        <f t="shared" si="1"/>
        <v>3234.2070808519943</v>
      </c>
      <c r="D112" s="5"/>
    </row>
    <row r="113" spans="1:5" x14ac:dyDescent="0.25">
      <c r="A113" s="7">
        <v>2037</v>
      </c>
      <c r="B113" s="5">
        <f>B112*(1+B$91)</f>
        <v>0.30619095953952497</v>
      </c>
      <c r="C113" s="5">
        <f t="shared" si="1"/>
        <v>3368.7500954154375</v>
      </c>
      <c r="D113" s="5"/>
    </row>
    <row r="114" spans="1:5" x14ac:dyDescent="0.25">
      <c r="A114">
        <v>2038</v>
      </c>
      <c r="B114" s="5">
        <f>B113*(1+B$91)</f>
        <v>0.32150050751650122</v>
      </c>
      <c r="C114" s="5">
        <f t="shared" si="1"/>
        <v>3508.8900993847196</v>
      </c>
      <c r="D114" s="5"/>
    </row>
    <row r="115" spans="1:5" x14ac:dyDescent="0.25">
      <c r="A115" s="7">
        <v>2039</v>
      </c>
      <c r="B115" s="5">
        <f>B114*(1+B$91)</f>
        <v>0.33757553289232628</v>
      </c>
      <c r="C115" s="5">
        <f t="shared" si="1"/>
        <v>3654.8599275191241</v>
      </c>
      <c r="D115" s="5"/>
    </row>
    <row r="116" spans="1:5" x14ac:dyDescent="0.25">
      <c r="A116" s="7">
        <v>2040</v>
      </c>
      <c r="B116" s="5">
        <f>B115*(1+B$91)</f>
        <v>0.35445430953694262</v>
      </c>
      <c r="C116" s="5">
        <f t="shared" si="1"/>
        <v>3806.902100503919</v>
      </c>
      <c r="D116" s="5"/>
    </row>
    <row r="118" spans="1:5" x14ac:dyDescent="0.25">
      <c r="C118" s="7" t="s">
        <v>25</v>
      </c>
      <c r="D118" s="7" t="s">
        <v>68</v>
      </c>
      <c r="E118" s="24">
        <v>1.6E-2</v>
      </c>
    </row>
    <row r="119" spans="1:5" x14ac:dyDescent="0.25">
      <c r="A119">
        <v>1</v>
      </c>
      <c r="C119" s="5">
        <f>C92</f>
        <v>1418.8723499999999</v>
      </c>
      <c r="D119" s="5">
        <f>C53*(1+$E$118)</f>
        <v>29945.076000000001</v>
      </c>
    </row>
    <row r="120" spans="1:5" x14ac:dyDescent="0.25">
      <c r="A120">
        <v>2</v>
      </c>
      <c r="C120" s="5">
        <f>C119+C93</f>
        <v>2908.6883174999998</v>
      </c>
      <c r="D120" s="5">
        <f>D119*(1+$E$118)</f>
        <v>30424.197216</v>
      </c>
    </row>
    <row r="121" spans="1:5" x14ac:dyDescent="0.25">
      <c r="A121">
        <v>3</v>
      </c>
      <c r="C121" s="5">
        <f t="shared" ref="C121:C143" si="2">C120+C94</f>
        <v>4461.6128169186513</v>
      </c>
      <c r="D121" s="5">
        <f>D120*(1+$E$118)</f>
        <v>30910.984371456001</v>
      </c>
    </row>
    <row r="122" spans="1:5" x14ac:dyDescent="0.25">
      <c r="A122">
        <v>4</v>
      </c>
      <c r="C122" s="5">
        <f t="shared" si="2"/>
        <v>6079.1389755131186</v>
      </c>
      <c r="D122" s="5">
        <f>D121*(1+$E$118)</f>
        <v>31405.560121399296</v>
      </c>
    </row>
    <row r="123" spans="1:5" x14ac:dyDescent="0.25">
      <c r="A123">
        <v>5</v>
      </c>
      <c r="C123" s="5">
        <f t="shared" si="2"/>
        <v>7763.9542223051158</v>
      </c>
      <c r="D123" s="5">
        <f>D122*(1+$E$118)</f>
        <v>31908.049083341684</v>
      </c>
    </row>
    <row r="124" spans="1:5" x14ac:dyDescent="0.25">
      <c r="A124">
        <v>6</v>
      </c>
      <c r="C124" s="5">
        <f t="shared" si="2"/>
        <v>9518.8577833636591</v>
      </c>
      <c r="D124" s="5">
        <f>D123*(1+$E$118)</f>
        <v>32418.577868675151</v>
      </c>
    </row>
    <row r="125" spans="1:5" x14ac:dyDescent="0.25">
      <c r="A125">
        <v>7</v>
      </c>
      <c r="C125" s="5">
        <f t="shared" si="2"/>
        <v>11346.76533256224</v>
      </c>
      <c r="D125" s="5">
        <f>D124*(1+$E$118)</f>
        <v>32937.275114573953</v>
      </c>
    </row>
    <row r="126" spans="1:5" x14ac:dyDescent="0.25">
      <c r="A126">
        <v>8</v>
      </c>
      <c r="C126" s="5">
        <f t="shared" si="2"/>
        <v>13250.713835807481</v>
      </c>
      <c r="D126" s="5">
        <f>D125*(1+$E$118)</f>
        <v>33464.271516407134</v>
      </c>
    </row>
    <row r="127" spans="1:5" x14ac:dyDescent="0.25">
      <c r="A127">
        <v>9</v>
      </c>
      <c r="C127" s="5">
        <f t="shared" si="2"/>
        <v>15233.866596787724</v>
      </c>
      <c r="D127" s="5">
        <f>D126*(1+$E$118)</f>
        <v>33999.699860669651</v>
      </c>
    </row>
    <row r="128" spans="1:5" x14ac:dyDescent="0.25">
      <c r="A128">
        <v>10</v>
      </c>
      <c r="C128" s="5">
        <f t="shared" si="2"/>
        <v>17299.518512624745</v>
      </c>
      <c r="D128" s="5">
        <f>D127*(1+$E$118)</f>
        <v>34543.695058440368</v>
      </c>
    </row>
    <row r="129" spans="1:4" x14ac:dyDescent="0.25">
      <c r="A129">
        <v>11</v>
      </c>
      <c r="C129" s="5">
        <f t="shared" si="2"/>
        <v>19451.101548160586</v>
      </c>
      <c r="D129" s="5">
        <f>D128*(1+$E$118)</f>
        <v>35096.394179375413</v>
      </c>
    </row>
    <row r="130" spans="1:4" x14ac:dyDescent="0.25">
      <c r="A130">
        <v>12</v>
      </c>
      <c r="C130" s="5">
        <f t="shared" si="2"/>
        <v>21692.190437974717</v>
      </c>
      <c r="D130" s="5">
        <f>D129*(1+$E$118)</f>
        <v>35657.936486245417</v>
      </c>
    </row>
    <row r="131" spans="1:4" x14ac:dyDescent="0.25">
      <c r="A131">
        <v>13</v>
      </c>
      <c r="C131" s="5">
        <f t="shared" si="2"/>
        <v>24026.508625605118</v>
      </c>
      <c r="D131" s="5">
        <f>D130*(1+$E$118)</f>
        <v>36228.463470025345</v>
      </c>
    </row>
    <row r="132" spans="1:4" x14ac:dyDescent="0.25">
      <c r="A132">
        <v>14</v>
      </c>
      <c r="C132" s="5">
        <f t="shared" si="2"/>
        <v>26457.934449840945</v>
      </c>
      <c r="D132" s="5">
        <f>D131*(1+$E$118)</f>
        <v>36808.118885545751</v>
      </c>
    </row>
    <row r="133" spans="1:4" x14ac:dyDescent="0.25">
      <c r="A133">
        <v>15</v>
      </c>
      <c r="C133" s="5">
        <f t="shared" si="2"/>
        <v>28990.507588364981</v>
      </c>
      <c r="D133" s="5">
        <f>D132*(1+$E$118)</f>
        <v>37397.048787714484</v>
      </c>
    </row>
    <row r="134" spans="1:4" x14ac:dyDescent="0.25">
      <c r="A134">
        <v>16</v>
      </c>
      <c r="C134" s="5">
        <f t="shared" si="2"/>
        <v>31628.435769451615</v>
      </c>
      <c r="D134" s="5">
        <f>D133*(1+$E$118)</f>
        <v>37995.401568317917</v>
      </c>
    </row>
    <row r="135" spans="1:4" x14ac:dyDescent="0.25">
      <c r="A135">
        <v>17</v>
      </c>
      <c r="C135" s="5">
        <f t="shared" si="2"/>
        <v>34376.101762871454</v>
      </c>
      <c r="D135" s="5">
        <f>D134*(1+$E$118)</f>
        <v>38603.327993411003</v>
      </c>
    </row>
    <row r="136" spans="1:4" x14ac:dyDescent="0.25">
      <c r="A136">
        <v>18</v>
      </c>
      <c r="C136" s="5">
        <f t="shared" si="2"/>
        <v>37238.070661617559</v>
      </c>
      <c r="D136" s="5">
        <f>D135*(1+$E$118)</f>
        <v>39220.981241305577</v>
      </c>
    </row>
    <row r="137" spans="1:4" x14ac:dyDescent="0.25">
      <c r="A137">
        <v>19</v>
      </c>
      <c r="C137" s="5">
        <f t="shared" si="2"/>
        <v>40219.097466551502</v>
      </c>
      <c r="D137" s="5">
        <f>D136*(1+$E$118)</f>
        <v>39848.516941166468</v>
      </c>
    </row>
    <row r="138" spans="1:4" x14ac:dyDescent="0.25">
      <c r="A138">
        <v>20</v>
      </c>
      <c r="C138" s="5">
        <f t="shared" si="2"/>
        <v>43324.134986570702</v>
      </c>
      <c r="D138" s="5">
        <f>D137*(1+$E$118)</f>
        <v>40486.093212225132</v>
      </c>
    </row>
    <row r="139" spans="1:4" x14ac:dyDescent="0.25">
      <c r="A139">
        <v>21</v>
      </c>
      <c r="C139" s="5">
        <f t="shared" si="2"/>
        <v>46558.342067422695</v>
      </c>
      <c r="D139" s="5">
        <f>D138*(1+$E$118)</f>
        <v>41133.870703620734</v>
      </c>
    </row>
    <row r="140" spans="1:4" x14ac:dyDescent="0.25">
      <c r="A140">
        <v>22</v>
      </c>
      <c r="C140" s="5">
        <f t="shared" si="2"/>
        <v>49927.092162838133</v>
      </c>
      <c r="D140" s="5">
        <f>D139*(1+$E$118)</f>
        <v>41792.012634878665</v>
      </c>
    </row>
    <row r="141" spans="1:4" x14ac:dyDescent="0.25">
      <c r="A141">
        <v>23</v>
      </c>
      <c r="C141" s="5">
        <f t="shared" si="2"/>
        <v>53435.982262222853</v>
      </c>
      <c r="D141" s="5">
        <f>D140*(1+$E$118)</f>
        <v>42460.684837036722</v>
      </c>
    </row>
    <row r="142" spans="1:4" x14ac:dyDescent="0.25">
      <c r="A142">
        <v>24</v>
      </c>
      <c r="C142" s="5">
        <f t="shared" si="2"/>
        <v>57090.842189741976</v>
      </c>
      <c r="D142" s="5">
        <f>D141*(1+$E$118)</f>
        <v>43140.05579442931</v>
      </c>
    </row>
    <row r="143" spans="1:4" x14ac:dyDescent="0.25">
      <c r="A143">
        <v>25</v>
      </c>
      <c r="C143" s="5">
        <f t="shared" si="2"/>
        <v>60897.744290245893</v>
      </c>
      <c r="D143" s="5">
        <f>D142*(1+$E$118)</f>
        <v>43830.29668714018</v>
      </c>
    </row>
    <row r="146" spans="4:4" x14ac:dyDescent="0.25">
      <c r="D146" s="5"/>
    </row>
    <row r="147" spans="4:4" x14ac:dyDescent="0.25">
      <c r="D147" s="5"/>
    </row>
    <row r="148" spans="4:4" x14ac:dyDescent="0.25">
      <c r="D148" s="5"/>
    </row>
    <row r="149" spans="4:4" x14ac:dyDescent="0.25">
      <c r="D149" s="5"/>
    </row>
    <row r="150" spans="4:4" x14ac:dyDescent="0.25">
      <c r="D150" s="5"/>
    </row>
    <row r="151" spans="4:4" x14ac:dyDescent="0.25">
      <c r="D151" s="5"/>
    </row>
    <row r="152" spans="4:4" x14ac:dyDescent="0.25">
      <c r="D152" s="5"/>
    </row>
    <row r="153" spans="4:4" x14ac:dyDescent="0.25">
      <c r="D153" s="5"/>
    </row>
    <row r="154" spans="4:4" x14ac:dyDescent="0.25">
      <c r="D154" s="5"/>
    </row>
    <row r="155" spans="4:4" x14ac:dyDescent="0.25">
      <c r="D155" s="5"/>
    </row>
    <row r="156" spans="4:4" x14ac:dyDescent="0.25">
      <c r="D156" s="5"/>
    </row>
    <row r="157" spans="4:4" x14ac:dyDescent="0.25">
      <c r="D157" s="5"/>
    </row>
    <row r="158" spans="4:4" x14ac:dyDescent="0.25">
      <c r="D158" s="5"/>
    </row>
    <row r="159" spans="4:4" x14ac:dyDescent="0.25">
      <c r="D159" s="5"/>
    </row>
    <row r="160" spans="4:4" x14ac:dyDescent="0.25">
      <c r="D160" s="5"/>
    </row>
    <row r="161" spans="4:4" x14ac:dyDescent="0.25">
      <c r="D161" s="5"/>
    </row>
    <row r="162" spans="4:4" x14ac:dyDescent="0.25">
      <c r="D162" s="5"/>
    </row>
    <row r="163" spans="4:4" x14ac:dyDescent="0.25">
      <c r="D163" s="5"/>
    </row>
    <row r="164" spans="4:4" x14ac:dyDescent="0.25">
      <c r="D164" s="5"/>
    </row>
    <row r="165" spans="4:4" x14ac:dyDescent="0.25">
      <c r="D165" s="5"/>
    </row>
    <row r="166" spans="4:4" x14ac:dyDescent="0.25">
      <c r="D166" s="5"/>
    </row>
    <row r="167" spans="4:4" x14ac:dyDescent="0.25">
      <c r="D167" s="5"/>
    </row>
    <row r="168" spans="4:4" x14ac:dyDescent="0.25">
      <c r="D168" s="5"/>
    </row>
    <row r="169" spans="4:4" x14ac:dyDescent="0.25">
      <c r="D169" s="5"/>
    </row>
    <row r="170" spans="4:4" x14ac:dyDescent="0.25">
      <c r="D170" s="5"/>
    </row>
  </sheetData>
  <conditionalFormatting sqref="C119:C143">
    <cfRule type="cellIs" dxfId="5" priority="6" operator="greaterThan">
      <formula>D119</formula>
    </cfRule>
  </conditionalFormatting>
  <conditionalFormatting sqref="C119">
    <cfRule type="cellIs" dxfId="4" priority="7" operator="greaterThan">
      <formula>$D$119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0"/>
  <sheetViews>
    <sheetView topLeftCell="A32" workbookViewId="0">
      <selection activeCell="B147" sqref="B147"/>
    </sheetView>
  </sheetViews>
  <sheetFormatPr defaultRowHeight="15" x14ac:dyDescent="0.25"/>
  <cols>
    <col min="1" max="1" width="38.140625" customWidth="1"/>
    <col min="2" max="2" width="9.28515625" customWidth="1"/>
    <col min="3" max="3" width="22.140625" customWidth="1"/>
    <col min="4" max="4" width="20.5703125" customWidth="1"/>
  </cols>
  <sheetData>
    <row r="1" spans="1:9" x14ac:dyDescent="0.25">
      <c r="B1" t="s">
        <v>75</v>
      </c>
      <c r="C1" s="7"/>
      <c r="D1" s="7"/>
    </row>
    <row r="2" spans="1:9" ht="18.75" x14ac:dyDescent="0.3">
      <c r="A2" s="32" t="s">
        <v>77</v>
      </c>
      <c r="C2" s="7"/>
      <c r="D2" s="7"/>
    </row>
    <row r="3" spans="1:9" x14ac:dyDescent="0.25">
      <c r="C3" s="7"/>
      <c r="D3" s="7"/>
    </row>
    <row r="4" spans="1:9" x14ac:dyDescent="0.25">
      <c r="A4" s="1" t="s">
        <v>41</v>
      </c>
    </row>
    <row r="5" spans="1:9" x14ac:dyDescent="0.25">
      <c r="A5" t="s">
        <v>0</v>
      </c>
      <c r="C5" s="13"/>
      <c r="D5" s="10"/>
      <c r="E5" s="10"/>
      <c r="F5" s="10"/>
      <c r="G5" s="10"/>
      <c r="H5" s="10"/>
      <c r="I5" s="10"/>
    </row>
    <row r="6" spans="1:9" x14ac:dyDescent="0.25">
      <c r="A6" t="s">
        <v>16</v>
      </c>
      <c r="C6" s="13"/>
      <c r="D6" s="13"/>
      <c r="E6" s="10"/>
      <c r="F6" s="10"/>
      <c r="G6" s="10"/>
      <c r="H6" s="10"/>
      <c r="I6" s="10"/>
    </row>
    <row r="7" spans="1:9" x14ac:dyDescent="0.25">
      <c r="A7" t="s">
        <v>17</v>
      </c>
      <c r="C7" s="13"/>
      <c r="D7" s="13"/>
      <c r="E7" s="10"/>
      <c r="F7" s="10"/>
      <c r="G7" s="10"/>
      <c r="H7" s="10"/>
      <c r="I7" s="10"/>
    </row>
    <row r="8" spans="1:9" x14ac:dyDescent="0.25">
      <c r="A8" s="28" t="s">
        <v>18</v>
      </c>
      <c r="B8" s="28"/>
      <c r="C8" s="29"/>
      <c r="D8" s="10"/>
      <c r="E8" s="10"/>
      <c r="F8" s="10"/>
      <c r="G8" s="10"/>
      <c r="H8" s="10"/>
      <c r="I8" s="10"/>
    </row>
    <row r="9" spans="1:9" x14ac:dyDescent="0.25">
      <c r="A9" t="s">
        <v>62</v>
      </c>
      <c r="C9" s="13" t="s">
        <v>39</v>
      </c>
      <c r="D9" s="13"/>
    </row>
    <row r="10" spans="1:9" x14ac:dyDescent="0.25">
      <c r="A10" t="s">
        <v>19</v>
      </c>
      <c r="C10" s="13" t="s">
        <v>20</v>
      </c>
      <c r="D10" s="13"/>
    </row>
    <row r="11" spans="1:9" x14ac:dyDescent="0.25">
      <c r="A11" t="s">
        <v>2</v>
      </c>
      <c r="C11" s="10">
        <v>260</v>
      </c>
      <c r="D11" s="10"/>
    </row>
    <row r="12" spans="1:9" x14ac:dyDescent="0.25">
      <c r="A12" t="s">
        <v>28</v>
      </c>
      <c r="C12" s="11">
        <v>230</v>
      </c>
      <c r="D12" s="11"/>
    </row>
    <row r="13" spans="1:9" x14ac:dyDescent="0.25">
      <c r="A13" t="s">
        <v>1</v>
      </c>
      <c r="C13" s="10">
        <v>20</v>
      </c>
      <c r="D13" s="10"/>
    </row>
    <row r="14" spans="1:9" x14ac:dyDescent="0.25">
      <c r="A14" t="s">
        <v>42</v>
      </c>
      <c r="C14" s="12">
        <f>C13*C11/1000</f>
        <v>5.2</v>
      </c>
      <c r="D14" s="12"/>
    </row>
    <row r="15" spans="1:9" x14ac:dyDescent="0.25">
      <c r="A15" t="s">
        <v>43</v>
      </c>
      <c r="C15" s="15" t="s">
        <v>6</v>
      </c>
      <c r="D15" s="13"/>
    </row>
    <row r="16" spans="1:9" x14ac:dyDescent="0.25">
      <c r="A16" s="28" t="s">
        <v>7</v>
      </c>
      <c r="B16" s="28"/>
      <c r="C16" s="30" t="s">
        <v>8</v>
      </c>
      <c r="D16" s="13"/>
    </row>
    <row r="17" spans="1:4" x14ac:dyDescent="0.25">
      <c r="A17" t="s">
        <v>61</v>
      </c>
      <c r="C17" s="13" t="s">
        <v>39</v>
      </c>
      <c r="D17" s="13"/>
    </row>
    <row r="18" spans="1:4" x14ac:dyDescent="0.25">
      <c r="A18" t="s">
        <v>19</v>
      </c>
      <c r="C18" s="13" t="s">
        <v>21</v>
      </c>
      <c r="D18" s="13"/>
    </row>
    <row r="19" spans="1:4" x14ac:dyDescent="0.25">
      <c r="A19" t="s">
        <v>11</v>
      </c>
      <c r="C19" s="14" t="s">
        <v>12</v>
      </c>
      <c r="D19" s="14"/>
    </row>
    <row r="20" spans="1:4" x14ac:dyDescent="0.25">
      <c r="A20" t="s">
        <v>5</v>
      </c>
      <c r="C20" s="10">
        <v>250</v>
      </c>
      <c r="D20" s="10"/>
    </row>
    <row r="21" spans="1:4" x14ac:dyDescent="0.25">
      <c r="A21" t="s">
        <v>3</v>
      </c>
      <c r="C21" s="12">
        <f>C13*C20/1000</f>
        <v>5</v>
      </c>
      <c r="D21" s="12"/>
    </row>
    <row r="22" spans="1:4" x14ac:dyDescent="0.25">
      <c r="A22" t="s">
        <v>29</v>
      </c>
      <c r="C22" s="11">
        <v>200</v>
      </c>
      <c r="D22" s="11"/>
    </row>
    <row r="23" spans="1:4" x14ac:dyDescent="0.25">
      <c r="A23" t="s">
        <v>4</v>
      </c>
      <c r="C23" s="10">
        <v>20</v>
      </c>
      <c r="D23" s="11"/>
    </row>
    <row r="24" spans="1:4" x14ac:dyDescent="0.25">
      <c r="A24" s="28" t="s">
        <v>9</v>
      </c>
      <c r="B24" s="28"/>
      <c r="C24" s="30" t="s">
        <v>10</v>
      </c>
      <c r="D24" s="13"/>
    </row>
    <row r="25" spans="1:4" x14ac:dyDescent="0.25">
      <c r="A25" t="s">
        <v>56</v>
      </c>
      <c r="C25" s="11">
        <v>43</v>
      </c>
      <c r="D25" s="11"/>
    </row>
    <row r="26" spans="1:4" x14ac:dyDescent="0.25">
      <c r="A26" t="s">
        <v>57</v>
      </c>
      <c r="C26" s="11">
        <v>45</v>
      </c>
      <c r="D26" s="11"/>
    </row>
    <row r="27" spans="1:4" x14ac:dyDescent="0.25">
      <c r="A27" t="s">
        <v>60</v>
      </c>
      <c r="C27" s="13" t="s">
        <v>40</v>
      </c>
      <c r="D27" s="13"/>
    </row>
    <row r="28" spans="1:4" x14ac:dyDescent="0.25">
      <c r="A28" s="28" t="s">
        <v>22</v>
      </c>
      <c r="B28" s="28"/>
      <c r="C28" s="29" t="s">
        <v>12</v>
      </c>
      <c r="D28" s="13"/>
    </row>
    <row r="29" spans="1:4" x14ac:dyDescent="0.25">
      <c r="A29" t="s">
        <v>58</v>
      </c>
      <c r="C29" s="10">
        <v>0.3</v>
      </c>
      <c r="D29" s="14"/>
    </row>
    <row r="30" spans="1:4" x14ac:dyDescent="0.25">
      <c r="A30" t="s">
        <v>59</v>
      </c>
      <c r="C30" s="10">
        <v>0.4</v>
      </c>
      <c r="D30" s="14"/>
    </row>
    <row r="31" spans="1:4" x14ac:dyDescent="0.25">
      <c r="A31" t="s">
        <v>63</v>
      </c>
      <c r="C31" s="20">
        <v>6</v>
      </c>
      <c r="D31" s="14"/>
    </row>
    <row r="32" spans="1:4" x14ac:dyDescent="0.25">
      <c r="A32" t="s">
        <v>55</v>
      </c>
      <c r="C32" s="14">
        <v>125</v>
      </c>
      <c r="D32" s="14"/>
    </row>
    <row r="33" spans="1:7" x14ac:dyDescent="0.25">
      <c r="A33" t="s">
        <v>13</v>
      </c>
      <c r="C33" s="19">
        <v>0.05</v>
      </c>
      <c r="D33" s="14"/>
    </row>
    <row r="34" spans="1:7" x14ac:dyDescent="0.25">
      <c r="A34" s="28" t="s">
        <v>14</v>
      </c>
      <c r="B34" s="28"/>
      <c r="C34" s="29" t="s">
        <v>27</v>
      </c>
      <c r="D34" s="13"/>
    </row>
    <row r="35" spans="1:7" x14ac:dyDescent="0.25">
      <c r="C35" s="15"/>
      <c r="D35" s="13"/>
    </row>
    <row r="36" spans="1:7" x14ac:dyDescent="0.25">
      <c r="A36" s="1" t="s">
        <v>47</v>
      </c>
      <c r="C36" s="15"/>
      <c r="D36" s="13"/>
    </row>
    <row r="37" spans="1:7" x14ac:dyDescent="0.25">
      <c r="A37" t="s">
        <v>44</v>
      </c>
      <c r="C37" s="18">
        <f>C13*C12</f>
        <v>4600</v>
      </c>
      <c r="D37" s="18"/>
    </row>
    <row r="38" spans="1:7" x14ac:dyDescent="0.25">
      <c r="A38" t="s">
        <v>45</v>
      </c>
      <c r="C38" s="18">
        <f>C23*C22</f>
        <v>4000</v>
      </c>
    </row>
    <row r="39" spans="1:7" x14ac:dyDescent="0.25">
      <c r="A39" s="3" t="s">
        <v>46</v>
      </c>
      <c r="B39" s="1"/>
      <c r="C39" s="11">
        <v>600</v>
      </c>
    </row>
    <row r="40" spans="1:7" x14ac:dyDescent="0.25">
      <c r="A40" s="1" t="s">
        <v>48</v>
      </c>
      <c r="C40" s="10"/>
      <c r="D40" s="10"/>
    </row>
    <row r="41" spans="1:7" x14ac:dyDescent="0.25">
      <c r="A41" s="3" t="s">
        <v>49</v>
      </c>
      <c r="C41" s="2">
        <f>C13*C25</f>
        <v>860</v>
      </c>
      <c r="D41" s="18"/>
    </row>
    <row r="42" spans="1:7" x14ac:dyDescent="0.25">
      <c r="A42" s="3" t="s">
        <v>50</v>
      </c>
      <c r="C42" s="2">
        <f>C13*C26</f>
        <v>900</v>
      </c>
    </row>
    <row r="43" spans="1:7" x14ac:dyDescent="0.25">
      <c r="A43" s="3" t="s">
        <v>51</v>
      </c>
      <c r="B43" s="1"/>
      <c r="C43" s="11">
        <v>2000</v>
      </c>
    </row>
    <row r="44" spans="1:7" x14ac:dyDescent="0.25">
      <c r="A44" s="1" t="s">
        <v>52</v>
      </c>
      <c r="D44" s="11"/>
      <c r="G44" s="11"/>
    </row>
    <row r="45" spans="1:7" x14ac:dyDescent="0.25">
      <c r="A45" s="3" t="s">
        <v>23</v>
      </c>
      <c r="B45" s="3"/>
      <c r="C45" s="14">
        <v>500</v>
      </c>
      <c r="D45" s="2"/>
    </row>
    <row r="46" spans="1:7" x14ac:dyDescent="0.25">
      <c r="A46" s="1" t="s">
        <v>65</v>
      </c>
      <c r="B46" s="1"/>
    </row>
    <row r="47" spans="1:7" x14ac:dyDescent="0.25">
      <c r="A47" t="s">
        <v>64</v>
      </c>
      <c r="C47" s="2">
        <f>C$13*C29*C$32</f>
        <v>750</v>
      </c>
      <c r="D47" s="11"/>
      <c r="G47" s="11"/>
    </row>
    <row r="48" spans="1:7" x14ac:dyDescent="0.25">
      <c r="A48" t="s">
        <v>54</v>
      </c>
      <c r="C48" s="2">
        <f>C$13*C30*C$32</f>
        <v>1000</v>
      </c>
      <c r="D48" s="11"/>
      <c r="G48" s="11"/>
    </row>
    <row r="49" spans="1:7" x14ac:dyDescent="0.25">
      <c r="A49" s="3" t="s">
        <v>53</v>
      </c>
      <c r="B49" s="3"/>
      <c r="C49" s="31">
        <f>C31*C$32</f>
        <v>750</v>
      </c>
      <c r="D49" s="11"/>
      <c r="G49" s="11"/>
    </row>
    <row r="50" spans="1:7" x14ac:dyDescent="0.25">
      <c r="D50" s="2"/>
    </row>
    <row r="51" spans="1:7" x14ac:dyDescent="0.25">
      <c r="A51" t="s">
        <v>66</v>
      </c>
      <c r="C51" s="21">
        <f>SUM(C37:C49)</f>
        <v>15960</v>
      </c>
      <c r="D51" s="2"/>
    </row>
    <row r="52" spans="1:7" x14ac:dyDescent="0.25">
      <c r="A52" s="3" t="s">
        <v>13</v>
      </c>
      <c r="B52" s="1"/>
      <c r="C52" s="2">
        <f>C51*C33</f>
        <v>798</v>
      </c>
      <c r="D52" s="2"/>
    </row>
    <row r="53" spans="1:7" x14ac:dyDescent="0.25">
      <c r="A53" s="1" t="s">
        <v>15</v>
      </c>
      <c r="B53" s="1"/>
      <c r="C53" s="22">
        <f>C51+C52</f>
        <v>16758</v>
      </c>
      <c r="D53" s="4"/>
    </row>
    <row r="54" spans="1:7" x14ac:dyDescent="0.25">
      <c r="A54" s="3"/>
      <c r="B54" s="3"/>
      <c r="C54" s="14"/>
      <c r="D54" s="11"/>
      <c r="G54" s="11"/>
    </row>
    <row r="55" spans="1:7" x14ac:dyDescent="0.25">
      <c r="A55" s="3" t="s">
        <v>67</v>
      </c>
      <c r="B55" s="3"/>
      <c r="C55" s="23">
        <f>C53/MIN(C14,C21)/1000</f>
        <v>3.3515999999999999</v>
      </c>
      <c r="D55" s="11"/>
      <c r="G55" s="11"/>
    </row>
    <row r="56" spans="1:7" x14ac:dyDescent="0.25">
      <c r="C56" s="2"/>
    </row>
    <row r="58" spans="1:7" x14ac:dyDescent="0.25">
      <c r="A58" t="s">
        <v>69</v>
      </c>
      <c r="B58" s="10">
        <v>1291</v>
      </c>
      <c r="C58" t="s">
        <v>70</v>
      </c>
    </row>
    <row r="59" spans="1:7" x14ac:dyDescent="0.25">
      <c r="A59" t="s">
        <v>73</v>
      </c>
      <c r="B59" s="26">
        <v>8.0000000000000002E-3</v>
      </c>
      <c r="C59" t="s">
        <v>74</v>
      </c>
    </row>
    <row r="60" spans="1:7" x14ac:dyDescent="0.25">
      <c r="B60" s="8" t="s">
        <v>26</v>
      </c>
      <c r="C60" s="7" t="s">
        <v>32</v>
      </c>
      <c r="D60" s="7"/>
    </row>
    <row r="61" spans="1:7" x14ac:dyDescent="0.25">
      <c r="A61" s="7" t="s">
        <v>30</v>
      </c>
      <c r="B61" s="16">
        <v>0.97</v>
      </c>
      <c r="C61" s="6">
        <f>$B$58*MIN(C$14*$B61,C$21)</f>
        <v>6455</v>
      </c>
      <c r="D61" s="6"/>
    </row>
    <row r="62" spans="1:7" x14ac:dyDescent="0.25">
      <c r="A62">
        <v>2</v>
      </c>
      <c r="B62" s="9">
        <f>B61*(1-B$59)</f>
        <v>0.96223999999999998</v>
      </c>
      <c r="C62" s="6">
        <f>$B$58*MIN(C$14*$B62,C$21)</f>
        <v>6455</v>
      </c>
      <c r="D62" s="6"/>
    </row>
    <row r="63" spans="1:7" x14ac:dyDescent="0.25">
      <c r="A63">
        <v>3</v>
      </c>
      <c r="B63" s="9">
        <f t="shared" ref="B63:B85" si="0">B62*(1-B$59)</f>
        <v>0.95454207999999996</v>
      </c>
      <c r="C63" s="6">
        <f>$B$58*MIN(C$14*$B63,C$21)</f>
        <v>6408.0318914560003</v>
      </c>
      <c r="D63" s="6"/>
    </row>
    <row r="64" spans="1:7" x14ac:dyDescent="0.25">
      <c r="A64">
        <v>4</v>
      </c>
      <c r="B64" s="9">
        <f t="shared" si="0"/>
        <v>0.94690574336</v>
      </c>
      <c r="C64" s="6">
        <f>$B$58*MIN(C$14*$B64,C$21)</f>
        <v>6356.7676363243518</v>
      </c>
      <c r="D64" s="6"/>
    </row>
    <row r="65" spans="1:4" x14ac:dyDescent="0.25">
      <c r="A65">
        <v>5</v>
      </c>
      <c r="B65" s="9">
        <f t="shared" si="0"/>
        <v>0.93933049741312002</v>
      </c>
      <c r="C65" s="6">
        <f>$B$58*MIN(C$14*$B65,C$21)</f>
        <v>6305.9134952337572</v>
      </c>
      <c r="D65" s="6"/>
    </row>
    <row r="66" spans="1:4" x14ac:dyDescent="0.25">
      <c r="A66">
        <v>6</v>
      </c>
      <c r="B66" s="9">
        <f t="shared" si="0"/>
        <v>0.93181585343381501</v>
      </c>
      <c r="C66" s="6">
        <f>$B$58*MIN(C$14*$B66,C$21)</f>
        <v>6255.4661872718871</v>
      </c>
      <c r="D66" s="6"/>
    </row>
    <row r="67" spans="1:4" x14ac:dyDescent="0.25">
      <c r="A67">
        <v>7</v>
      </c>
      <c r="B67" s="9">
        <f t="shared" si="0"/>
        <v>0.92436132660634451</v>
      </c>
      <c r="C67" s="6">
        <f>$B$58*MIN(C$14*$B67,C$21)</f>
        <v>6205.4224577737123</v>
      </c>
      <c r="D67" s="6"/>
    </row>
    <row r="68" spans="1:4" x14ac:dyDescent="0.25">
      <c r="A68">
        <v>8</v>
      </c>
      <c r="B68" s="9">
        <f t="shared" si="0"/>
        <v>0.9169664359934937</v>
      </c>
      <c r="C68" s="6">
        <f>$B$58*MIN(C$14*$B68,C$21)</f>
        <v>6155.7790781115218</v>
      </c>
      <c r="D68" s="6"/>
    </row>
    <row r="69" spans="1:4" x14ac:dyDescent="0.25">
      <c r="A69">
        <v>9</v>
      </c>
      <c r="B69" s="9">
        <f t="shared" si="0"/>
        <v>0.90963070450554573</v>
      </c>
      <c r="C69" s="6">
        <f>$B$58*MIN(C$14*$B69,C$21)</f>
        <v>6106.5328454866303</v>
      </c>
      <c r="D69" s="6"/>
    </row>
    <row r="70" spans="1:4" x14ac:dyDescent="0.25">
      <c r="A70">
        <v>10</v>
      </c>
      <c r="B70" s="9">
        <f t="shared" si="0"/>
        <v>0.90235365886950136</v>
      </c>
      <c r="C70" s="6">
        <f>$B$58*MIN(C$14*$B70,C$21)</f>
        <v>6057.6805827227363</v>
      </c>
      <c r="D70" s="6"/>
    </row>
    <row r="71" spans="1:4" x14ac:dyDescent="0.25">
      <c r="A71">
        <v>11</v>
      </c>
      <c r="B71" s="9">
        <f t="shared" si="0"/>
        <v>0.8951348295985454</v>
      </c>
      <c r="C71" s="6">
        <f>$B$58*MIN(C$14*$B71,C$21)</f>
        <v>6009.2191380609547</v>
      </c>
      <c r="D71" s="6"/>
    </row>
    <row r="72" spans="1:4" x14ac:dyDescent="0.25">
      <c r="A72">
        <v>12</v>
      </c>
      <c r="B72" s="9">
        <f t="shared" si="0"/>
        <v>0.88797375096175701</v>
      </c>
      <c r="C72" s="6">
        <f>$B$58*MIN(C$14*$B72,C$21)</f>
        <v>5961.1453849564678</v>
      </c>
      <c r="D72" s="6"/>
    </row>
    <row r="73" spans="1:4" x14ac:dyDescent="0.25">
      <c r="A73">
        <v>13</v>
      </c>
      <c r="B73" s="9">
        <f t="shared" si="0"/>
        <v>0.880869960954063</v>
      </c>
      <c r="C73" s="6">
        <f>$B$58*MIN(C$14*$B73,C$21)</f>
        <v>5913.456221876816</v>
      </c>
      <c r="D73" s="6"/>
    </row>
    <row r="74" spans="1:4" x14ac:dyDescent="0.25">
      <c r="A74">
        <v>14</v>
      </c>
      <c r="B74" s="9">
        <f t="shared" si="0"/>
        <v>0.87382300126643053</v>
      </c>
      <c r="C74" s="6">
        <f>$B$58*MIN(C$14*$B74,C$21)</f>
        <v>5866.1485721018016</v>
      </c>
      <c r="D74" s="6"/>
    </row>
    <row r="75" spans="1:4" x14ac:dyDescent="0.25">
      <c r="A75">
        <v>15</v>
      </c>
      <c r="B75" s="9">
        <f t="shared" si="0"/>
        <v>0.86683241725629911</v>
      </c>
      <c r="C75" s="6">
        <f>$B$58*MIN(C$14*$B75,C$21)</f>
        <v>5819.2193835249882</v>
      </c>
      <c r="D75" s="6"/>
    </row>
    <row r="76" spans="1:4" x14ac:dyDescent="0.25">
      <c r="A76">
        <v>16</v>
      </c>
      <c r="B76" s="9">
        <f t="shared" si="0"/>
        <v>0.85989775791824874</v>
      </c>
      <c r="C76" s="6">
        <f>$B$58*MIN(C$14*$B76,C$21)</f>
        <v>5772.6656284567871</v>
      </c>
      <c r="D76" s="6"/>
    </row>
    <row r="77" spans="1:4" x14ac:dyDescent="0.25">
      <c r="A77">
        <v>17</v>
      </c>
      <c r="B77" s="9">
        <f t="shared" si="0"/>
        <v>0.85301857585490271</v>
      </c>
      <c r="C77" s="6">
        <f>$B$58*MIN(C$14*$B77,C$21)</f>
        <v>5726.4843034291325</v>
      </c>
      <c r="D77" s="6"/>
    </row>
    <row r="78" spans="1:4" x14ac:dyDescent="0.25">
      <c r="A78">
        <v>18</v>
      </c>
      <c r="B78" s="9">
        <f t="shared" si="0"/>
        <v>0.84619442724806349</v>
      </c>
      <c r="C78" s="6">
        <f>$B$58*MIN(C$14*$B78,C$21)</f>
        <v>5680.6724290017</v>
      </c>
      <c r="D78" s="6"/>
    </row>
    <row r="79" spans="1:4" x14ac:dyDescent="0.25">
      <c r="A79">
        <v>19</v>
      </c>
      <c r="B79" s="9">
        <f t="shared" si="0"/>
        <v>0.83942487183007897</v>
      </c>
      <c r="C79" s="6">
        <f>$B$58*MIN(C$14*$B79,C$21)</f>
        <v>5635.2270495696857</v>
      </c>
      <c r="D79" s="6"/>
    </row>
    <row r="80" spans="1:4" x14ac:dyDescent="0.25">
      <c r="A80">
        <v>20</v>
      </c>
      <c r="B80" s="9">
        <f t="shared" si="0"/>
        <v>0.83270947285543828</v>
      </c>
      <c r="C80" s="6">
        <f>$B$58*MIN(C$14*$B80,C$21)</f>
        <v>5590.145233173128</v>
      </c>
      <c r="D80" s="6"/>
    </row>
    <row r="81" spans="1:5" x14ac:dyDescent="0.25">
      <c r="A81">
        <v>21</v>
      </c>
      <c r="B81" s="9">
        <f t="shared" si="0"/>
        <v>0.82604779707259479</v>
      </c>
      <c r="C81" s="6">
        <f>$B$58*MIN(C$14*$B81,C$21)</f>
        <v>5545.4240713077434</v>
      </c>
      <c r="D81" s="6"/>
    </row>
    <row r="82" spans="1:5" x14ac:dyDescent="0.25">
      <c r="A82">
        <v>22</v>
      </c>
      <c r="B82" s="9">
        <f t="shared" si="0"/>
        <v>0.819439414696014</v>
      </c>
      <c r="C82" s="6">
        <f>$B$58*MIN(C$14*$B82,C$21)</f>
        <v>5501.0606787372817</v>
      </c>
      <c r="D82" s="6"/>
    </row>
    <row r="83" spans="1:5" x14ac:dyDescent="0.25">
      <c r="A83">
        <v>23</v>
      </c>
      <c r="B83" s="9">
        <f t="shared" si="0"/>
        <v>0.81288389937844585</v>
      </c>
      <c r="C83" s="6">
        <f>$B$58*MIN(C$14*$B83,C$21)</f>
        <v>5457.0521933073833</v>
      </c>
      <c r="D83" s="6"/>
    </row>
    <row r="84" spans="1:5" x14ac:dyDescent="0.25">
      <c r="A84">
        <v>24</v>
      </c>
      <c r="B84" s="9">
        <f t="shared" si="0"/>
        <v>0.80638082818341827</v>
      </c>
      <c r="C84" s="6">
        <f>$B$58*MIN(C$14*$B84,C$21)</f>
        <v>5413.3957757609242</v>
      </c>
      <c r="D84" s="6"/>
    </row>
    <row r="85" spans="1:5" x14ac:dyDescent="0.25">
      <c r="A85">
        <v>25</v>
      </c>
      <c r="B85" s="9">
        <f t="shared" si="0"/>
        <v>0.79992978155795091</v>
      </c>
      <c r="C85" s="6">
        <f>$B$58*MIN(C$14*$B85,C$21)</f>
        <v>5370.0886095548358</v>
      </c>
      <c r="D85" s="6"/>
    </row>
    <row r="87" spans="1:5" x14ac:dyDescent="0.25">
      <c r="A87" t="s">
        <v>38</v>
      </c>
      <c r="B87" s="7" t="s">
        <v>24</v>
      </c>
      <c r="C87" s="7"/>
      <c r="D87" s="7"/>
    </row>
    <row r="88" spans="1:5" x14ac:dyDescent="0.25">
      <c r="A88" s="7" t="s">
        <v>36</v>
      </c>
      <c r="B88" s="13">
        <v>7.9699999999999993E-2</v>
      </c>
      <c r="C88" s="7" t="s">
        <v>34</v>
      </c>
      <c r="D88" s="27">
        <v>8100</v>
      </c>
      <c r="E88" t="s">
        <v>31</v>
      </c>
    </row>
    <row r="89" spans="1:5" x14ac:dyDescent="0.25">
      <c r="A89" s="7" t="s">
        <v>37</v>
      </c>
      <c r="B89" s="13">
        <v>0.1195</v>
      </c>
      <c r="C89" s="17" t="s">
        <v>35</v>
      </c>
      <c r="D89" s="7"/>
    </row>
    <row r="90" spans="1:5" x14ac:dyDescent="0.25">
      <c r="A90" s="7"/>
      <c r="B90" s="13"/>
      <c r="C90" s="7"/>
      <c r="D90" s="7"/>
    </row>
    <row r="91" spans="1:5" x14ac:dyDescent="0.25">
      <c r="A91" s="7" t="s">
        <v>72</v>
      </c>
      <c r="B91" s="25">
        <v>0.05</v>
      </c>
      <c r="C91" s="7" t="s">
        <v>33</v>
      </c>
    </row>
    <row r="92" spans="1:5" x14ac:dyDescent="0.25">
      <c r="A92" s="7" t="s">
        <v>71</v>
      </c>
      <c r="B92" s="33">
        <f>(1+B91)*(B88*MAX(0,(C61-D88))+B89*MIN(C61,D88))/C61</f>
        <v>0.125475</v>
      </c>
      <c r="C92" s="5">
        <f t="shared" ref="C92:C116" si="1">C61*$B92</f>
        <v>809.94112500000006</v>
      </c>
      <c r="D92" s="5"/>
    </row>
    <row r="93" spans="1:5" x14ac:dyDescent="0.25">
      <c r="A93" s="7">
        <v>2017</v>
      </c>
      <c r="B93" s="5">
        <f>B92*(1+B$91)</f>
        <v>0.13174875</v>
      </c>
      <c r="C93" s="5">
        <f t="shared" si="1"/>
        <v>850.43818124999996</v>
      </c>
      <c r="D93" s="5"/>
    </row>
    <row r="94" spans="1:5" x14ac:dyDescent="0.25">
      <c r="A94">
        <v>2018</v>
      </c>
      <c r="B94" s="5">
        <f>B93*(1+B$91)</f>
        <v>0.13833618750000001</v>
      </c>
      <c r="C94" s="5">
        <f t="shared" si="1"/>
        <v>886.46270124243699</v>
      </c>
      <c r="D94" s="5"/>
    </row>
    <row r="95" spans="1:5" x14ac:dyDescent="0.25">
      <c r="A95" s="7">
        <v>2019</v>
      </c>
      <c r="B95" s="5">
        <f>B94*(1+B$91)</f>
        <v>0.14525299687500001</v>
      </c>
      <c r="C95" s="5">
        <f t="shared" si="1"/>
        <v>923.33954961412223</v>
      </c>
      <c r="D95" s="5"/>
    </row>
    <row r="96" spans="1:5" x14ac:dyDescent="0.25">
      <c r="A96">
        <v>2020</v>
      </c>
      <c r="B96" s="5">
        <f>B95*(1+B$91)</f>
        <v>0.15251564671875001</v>
      </c>
      <c r="C96" s="5">
        <f t="shared" si="1"/>
        <v>961.75047487806978</v>
      </c>
      <c r="D96" s="5"/>
    </row>
    <row r="97" spans="1:4" x14ac:dyDescent="0.25">
      <c r="A97" s="7">
        <v>2021</v>
      </c>
      <c r="B97" s="5">
        <f>B96*(1+B$91)</f>
        <v>0.16014142905468751</v>
      </c>
      <c r="C97" s="5">
        <f t="shared" si="1"/>
        <v>1001.7592946329975</v>
      </c>
      <c r="D97" s="5"/>
    </row>
    <row r="98" spans="1:4" x14ac:dyDescent="0.25">
      <c r="A98">
        <v>2022</v>
      </c>
      <c r="B98" s="5">
        <f>B97*(1+B$91)</f>
        <v>0.16814850050742189</v>
      </c>
      <c r="C98" s="5">
        <f t="shared" si="1"/>
        <v>1043.4324812897303</v>
      </c>
      <c r="D98" s="5"/>
    </row>
    <row r="99" spans="1:4" x14ac:dyDescent="0.25">
      <c r="A99" s="7">
        <v>2023</v>
      </c>
      <c r="B99" s="5">
        <f>B98*(1+B$91)</f>
        <v>0.17655592553279298</v>
      </c>
      <c r="C99" s="5">
        <f t="shared" si="1"/>
        <v>1086.8392725113829</v>
      </c>
      <c r="D99" s="5"/>
    </row>
    <row r="100" spans="1:4" x14ac:dyDescent="0.25">
      <c r="A100">
        <v>2024</v>
      </c>
      <c r="B100" s="5">
        <f>B99*(1+B$91)</f>
        <v>0.18538372180943263</v>
      </c>
      <c r="C100" s="5">
        <f t="shared" si="1"/>
        <v>1132.0517862478566</v>
      </c>
      <c r="D100" s="5"/>
    </row>
    <row r="101" spans="1:4" x14ac:dyDescent="0.25">
      <c r="A101" s="7">
        <v>2025</v>
      </c>
      <c r="B101" s="5">
        <f>B100*(1+B$91)</f>
        <v>0.19465290789990428</v>
      </c>
      <c r="C101" s="5">
        <f t="shared" si="1"/>
        <v>1179.1451405557673</v>
      </c>
      <c r="D101" s="5"/>
    </row>
    <row r="102" spans="1:4" x14ac:dyDescent="0.25">
      <c r="A102">
        <v>2026</v>
      </c>
      <c r="B102" s="5">
        <f>B101*(1+B$91)</f>
        <v>0.20438555329489949</v>
      </c>
      <c r="C102" s="5">
        <f t="shared" si="1"/>
        <v>1228.1975784028873</v>
      </c>
      <c r="D102" s="5"/>
    </row>
    <row r="103" spans="1:4" x14ac:dyDescent="0.25">
      <c r="A103" s="7">
        <v>2027</v>
      </c>
      <c r="B103" s="5">
        <f>B102*(1+B$91)</f>
        <v>0.21460483095964447</v>
      </c>
      <c r="C103" s="5">
        <f t="shared" si="1"/>
        <v>1279.2905976644474</v>
      </c>
      <c r="D103" s="5"/>
    </row>
    <row r="104" spans="1:4" x14ac:dyDescent="0.25">
      <c r="A104">
        <v>2028</v>
      </c>
      <c r="B104" s="5">
        <f>B103*(1+B$91)</f>
        <v>0.22533507250762672</v>
      </c>
      <c r="C104" s="5">
        <f t="shared" si="1"/>
        <v>1332.5090865272887</v>
      </c>
      <c r="D104" s="5"/>
    </row>
    <row r="105" spans="1:4" x14ac:dyDescent="0.25">
      <c r="A105" s="7">
        <v>2029</v>
      </c>
      <c r="B105" s="5">
        <f>B104*(1+B$91)</f>
        <v>0.23660182613300806</v>
      </c>
      <c r="C105" s="5">
        <f t="shared" si="1"/>
        <v>1387.9414645268239</v>
      </c>
      <c r="D105" s="5"/>
    </row>
    <row r="106" spans="1:4" x14ac:dyDescent="0.25">
      <c r="A106">
        <v>2030</v>
      </c>
      <c r="B106" s="5">
        <f>B105*(1+B$91)</f>
        <v>0.24843191743965848</v>
      </c>
      <c r="C106" s="5">
        <f t="shared" si="1"/>
        <v>1445.6798294511402</v>
      </c>
      <c r="D106" s="5"/>
    </row>
    <row r="107" spans="1:4" x14ac:dyDescent="0.25">
      <c r="A107" s="7">
        <v>2031</v>
      </c>
      <c r="B107" s="5">
        <f>B106*(1+B$91)</f>
        <v>0.26085351331164142</v>
      </c>
      <c r="C107" s="5">
        <f t="shared" si="1"/>
        <v>1505.8201103563074</v>
      </c>
      <c r="D107" s="5"/>
    </row>
    <row r="108" spans="1:4" x14ac:dyDescent="0.25">
      <c r="A108">
        <v>2032</v>
      </c>
      <c r="B108" s="5">
        <f>B107*(1+B$91)</f>
        <v>0.27389618897722351</v>
      </c>
      <c r="C108" s="5">
        <f t="shared" si="1"/>
        <v>1568.4622269471299</v>
      </c>
      <c r="D108" s="5"/>
    </row>
    <row r="109" spans="1:4" x14ac:dyDescent="0.25">
      <c r="A109" s="7">
        <v>2033</v>
      </c>
      <c r="B109" s="5">
        <f>B108*(1+B$91)</f>
        <v>0.28759099842608471</v>
      </c>
      <c r="C109" s="5">
        <f t="shared" si="1"/>
        <v>1633.7102555881306</v>
      </c>
      <c r="D109" s="5"/>
    </row>
    <row r="110" spans="1:4" x14ac:dyDescent="0.25">
      <c r="A110">
        <v>2034</v>
      </c>
      <c r="B110" s="5">
        <f>B109*(1+B$91)</f>
        <v>0.30197054834738896</v>
      </c>
      <c r="C110" s="5">
        <f t="shared" si="1"/>
        <v>1701.6726022205969</v>
      </c>
      <c r="D110" s="5"/>
    </row>
    <row r="111" spans="1:4" x14ac:dyDescent="0.25">
      <c r="A111" s="7">
        <v>2035</v>
      </c>
      <c r="B111" s="5">
        <f>B110*(1+B$91)</f>
        <v>0.3170690757647584</v>
      </c>
      <c r="C111" s="5">
        <f t="shared" si="1"/>
        <v>1772.4621824729736</v>
      </c>
      <c r="D111" s="5"/>
    </row>
    <row r="112" spans="1:4" x14ac:dyDescent="0.25">
      <c r="A112">
        <v>2036</v>
      </c>
      <c r="B112" s="5">
        <f>B111*(1+B$91)</f>
        <v>0.33292252955299634</v>
      </c>
      <c r="C112" s="5">
        <f t="shared" si="1"/>
        <v>1846.1966092638495</v>
      </c>
      <c r="D112" s="5"/>
    </row>
    <row r="113" spans="1:5" x14ac:dyDescent="0.25">
      <c r="A113" s="7">
        <v>2037</v>
      </c>
      <c r="B113" s="5">
        <f>B112*(1+B$91)</f>
        <v>0.34956865603064619</v>
      </c>
      <c r="C113" s="5">
        <f t="shared" si="1"/>
        <v>1922.9983882092258</v>
      </c>
      <c r="D113" s="5"/>
    </row>
    <row r="114" spans="1:5" x14ac:dyDescent="0.25">
      <c r="A114">
        <v>2038</v>
      </c>
      <c r="B114" s="5">
        <f>B113*(1+B$91)</f>
        <v>0.36704708883217851</v>
      </c>
      <c r="C114" s="5">
        <f t="shared" si="1"/>
        <v>2002.9951211587297</v>
      </c>
      <c r="D114" s="5"/>
    </row>
    <row r="115" spans="1:5" x14ac:dyDescent="0.25">
      <c r="A115" s="7">
        <v>2039</v>
      </c>
      <c r="B115" s="5">
        <f>B114*(1+B$91)</f>
        <v>0.38539944327378745</v>
      </c>
      <c r="C115" s="5">
        <f t="shared" si="1"/>
        <v>2086.3197181989331</v>
      </c>
      <c r="D115" s="5"/>
    </row>
    <row r="116" spans="1:5" x14ac:dyDescent="0.25">
      <c r="A116" s="7">
        <v>2040</v>
      </c>
      <c r="B116" s="5">
        <f>B115*(1+B$91)</f>
        <v>0.40466941543747681</v>
      </c>
      <c r="C116" s="5">
        <f t="shared" si="1"/>
        <v>2173.1106184760079</v>
      </c>
      <c r="D116" s="5"/>
    </row>
    <row r="118" spans="1:5" x14ac:dyDescent="0.25">
      <c r="C118" s="7" t="s">
        <v>25</v>
      </c>
      <c r="D118" s="7" t="s">
        <v>68</v>
      </c>
      <c r="E118" s="24">
        <v>1.6E-2</v>
      </c>
    </row>
    <row r="119" spans="1:5" x14ac:dyDescent="0.25">
      <c r="A119">
        <v>1</v>
      </c>
      <c r="C119" s="5">
        <f>C92</f>
        <v>809.94112500000006</v>
      </c>
      <c r="D119" s="5">
        <f>C53*(1+$E$118)</f>
        <v>17026.128000000001</v>
      </c>
    </row>
    <row r="120" spans="1:5" x14ac:dyDescent="0.25">
      <c r="A120">
        <v>2</v>
      </c>
      <c r="C120" s="5">
        <f>C119+C93</f>
        <v>1660.3793062499999</v>
      </c>
      <c r="D120" s="5">
        <f>D119*(1+$E$118)</f>
        <v>17298.546048</v>
      </c>
    </row>
    <row r="121" spans="1:5" x14ac:dyDescent="0.25">
      <c r="A121">
        <v>3</v>
      </c>
      <c r="C121" s="5">
        <f t="shared" ref="C121:C143" si="2">C120+C94</f>
        <v>2546.842007492437</v>
      </c>
      <c r="D121" s="5">
        <f>D120*(1+$E$118)</f>
        <v>17575.322784767999</v>
      </c>
    </row>
    <row r="122" spans="1:5" x14ac:dyDescent="0.25">
      <c r="A122">
        <v>4</v>
      </c>
      <c r="C122" s="5">
        <f t="shared" si="2"/>
        <v>3470.181557106559</v>
      </c>
      <c r="D122" s="5">
        <f>D121*(1+$E$118)</f>
        <v>17856.527949324289</v>
      </c>
    </row>
    <row r="123" spans="1:5" x14ac:dyDescent="0.25">
      <c r="A123">
        <v>5</v>
      </c>
      <c r="C123" s="5">
        <f t="shared" si="2"/>
        <v>4431.9320319846283</v>
      </c>
      <c r="D123" s="5">
        <f>D122*(1+$E$118)</f>
        <v>18142.232396513478</v>
      </c>
    </row>
    <row r="124" spans="1:5" x14ac:dyDescent="0.25">
      <c r="A124">
        <v>6</v>
      </c>
      <c r="C124" s="5">
        <f t="shared" si="2"/>
        <v>5433.6913266176261</v>
      </c>
      <c r="D124" s="5">
        <f>D123*(1+$E$118)</f>
        <v>18432.508114857694</v>
      </c>
    </row>
    <row r="125" spans="1:5" x14ac:dyDescent="0.25">
      <c r="A125">
        <v>7</v>
      </c>
      <c r="C125" s="5">
        <f t="shared" si="2"/>
        <v>6477.1238079073564</v>
      </c>
      <c r="D125" s="5">
        <f>D124*(1+$E$118)</f>
        <v>18727.428244695417</v>
      </c>
    </row>
    <row r="126" spans="1:5" x14ac:dyDescent="0.25">
      <c r="A126">
        <v>8</v>
      </c>
      <c r="C126" s="5">
        <f t="shared" si="2"/>
        <v>7563.9630804187391</v>
      </c>
      <c r="D126" s="5">
        <f>D125*(1+$E$118)</f>
        <v>19027.067096610543</v>
      </c>
    </row>
    <row r="127" spans="1:5" x14ac:dyDescent="0.25">
      <c r="A127">
        <v>9</v>
      </c>
      <c r="C127" s="5">
        <f t="shared" si="2"/>
        <v>8696.0148666665955</v>
      </c>
      <c r="D127" s="5">
        <f>D126*(1+$E$118)</f>
        <v>19331.500170156312</v>
      </c>
    </row>
    <row r="128" spans="1:5" x14ac:dyDescent="0.25">
      <c r="A128">
        <v>10</v>
      </c>
      <c r="C128" s="5">
        <f t="shared" si="2"/>
        <v>9875.1600072223628</v>
      </c>
      <c r="D128" s="5">
        <f>D127*(1+$E$118)</f>
        <v>19640.804172878812</v>
      </c>
    </row>
    <row r="129" spans="1:4" x14ac:dyDescent="0.25">
      <c r="A129">
        <v>11</v>
      </c>
      <c r="C129" s="5">
        <f t="shared" si="2"/>
        <v>11103.35758562525</v>
      </c>
      <c r="D129" s="5">
        <f>D128*(1+$E$118)</f>
        <v>19955.057039644875</v>
      </c>
    </row>
    <row r="130" spans="1:4" x14ac:dyDescent="0.25">
      <c r="A130">
        <v>12</v>
      </c>
      <c r="C130" s="5">
        <f t="shared" si="2"/>
        <v>12382.648183289697</v>
      </c>
      <c r="D130" s="5">
        <f>D129*(1+$E$118)</f>
        <v>20274.337952279195</v>
      </c>
    </row>
    <row r="131" spans="1:4" x14ac:dyDescent="0.25">
      <c r="A131">
        <v>13</v>
      </c>
      <c r="C131" s="5">
        <f t="shared" si="2"/>
        <v>13715.157269816986</v>
      </c>
      <c r="D131" s="5">
        <f>D130*(1+$E$118)</f>
        <v>20598.727359515662</v>
      </c>
    </row>
    <row r="132" spans="1:4" x14ac:dyDescent="0.25">
      <c r="A132">
        <v>14</v>
      </c>
      <c r="C132" s="5">
        <f t="shared" si="2"/>
        <v>15103.09873434381</v>
      </c>
      <c r="D132" s="5">
        <f>D131*(1+$E$118)</f>
        <v>20928.306997267911</v>
      </c>
    </row>
    <row r="133" spans="1:4" x14ac:dyDescent="0.25">
      <c r="A133">
        <v>15</v>
      </c>
      <c r="C133" s="5">
        <f t="shared" si="2"/>
        <v>16548.778563794949</v>
      </c>
      <c r="D133" s="5">
        <f>D132*(1+$E$118)</f>
        <v>21263.1599092242</v>
      </c>
    </row>
    <row r="134" spans="1:4" x14ac:dyDescent="0.25">
      <c r="A134">
        <v>16</v>
      </c>
      <c r="C134" s="5">
        <f t="shared" si="2"/>
        <v>18054.598674151257</v>
      </c>
      <c r="D134" s="5">
        <f>D133*(1+$E$118)</f>
        <v>21603.370467771787</v>
      </c>
    </row>
    <row r="135" spans="1:4" x14ac:dyDescent="0.25">
      <c r="A135">
        <v>17</v>
      </c>
      <c r="C135" s="5">
        <f t="shared" si="2"/>
        <v>19623.060901098386</v>
      </c>
      <c r="D135" s="5">
        <f>D134*(1+$E$118)</f>
        <v>21949.024395256136</v>
      </c>
    </row>
    <row r="136" spans="1:4" x14ac:dyDescent="0.25">
      <c r="A136">
        <v>18</v>
      </c>
      <c r="C136" s="5">
        <f t="shared" si="2"/>
        <v>21256.771156686518</v>
      </c>
      <c r="D136" s="5">
        <f>D135*(1+$E$118)</f>
        <v>22300.208785580235</v>
      </c>
    </row>
    <row r="137" spans="1:4" x14ac:dyDescent="0.25">
      <c r="A137">
        <v>19</v>
      </c>
      <c r="C137" s="5">
        <f t="shared" si="2"/>
        <v>22958.443758907117</v>
      </c>
      <c r="D137" s="5">
        <f>D136*(1+$E$118)</f>
        <v>22657.012126149519</v>
      </c>
    </row>
    <row r="138" spans="1:4" x14ac:dyDescent="0.25">
      <c r="A138">
        <v>20</v>
      </c>
      <c r="C138" s="5">
        <f t="shared" si="2"/>
        <v>24730.90594138009</v>
      </c>
      <c r="D138" s="5">
        <f>D137*(1+$E$118)</f>
        <v>23019.524320167911</v>
      </c>
    </row>
    <row r="139" spans="1:4" x14ac:dyDescent="0.25">
      <c r="A139">
        <v>21</v>
      </c>
      <c r="C139" s="5">
        <f t="shared" si="2"/>
        <v>26577.10255064394</v>
      </c>
      <c r="D139" s="5">
        <f>D138*(1+$E$118)</f>
        <v>23387.836709290597</v>
      </c>
    </row>
    <row r="140" spans="1:4" x14ac:dyDescent="0.25">
      <c r="A140">
        <v>22</v>
      </c>
      <c r="C140" s="5">
        <f t="shared" si="2"/>
        <v>28500.100938853167</v>
      </c>
      <c r="D140" s="5">
        <f>D139*(1+$E$118)</f>
        <v>23762.042096639248</v>
      </c>
    </row>
    <row r="141" spans="1:4" x14ac:dyDescent="0.25">
      <c r="A141">
        <v>23</v>
      </c>
      <c r="C141" s="5">
        <f t="shared" si="2"/>
        <v>30503.096060011896</v>
      </c>
      <c r="D141" s="5">
        <f>D140*(1+$E$118)</f>
        <v>24142.234770185478</v>
      </c>
    </row>
    <row r="142" spans="1:4" x14ac:dyDescent="0.25">
      <c r="A142">
        <v>24</v>
      </c>
      <c r="C142" s="5">
        <f t="shared" si="2"/>
        <v>32589.41577821083</v>
      </c>
      <c r="D142" s="5">
        <f>D141*(1+$E$118)</f>
        <v>24528.510526508446</v>
      </c>
    </row>
    <row r="143" spans="1:4" x14ac:dyDescent="0.25">
      <c r="A143">
        <v>25</v>
      </c>
      <c r="C143" s="5">
        <f t="shared" si="2"/>
        <v>34762.526396686837</v>
      </c>
      <c r="D143" s="5">
        <f>D142*(1+$E$118)</f>
        <v>24920.96669493258</v>
      </c>
    </row>
    <row r="146" spans="4:4" x14ac:dyDescent="0.25">
      <c r="D146" s="5"/>
    </row>
    <row r="147" spans="4:4" x14ac:dyDescent="0.25">
      <c r="D147" s="5"/>
    </row>
    <row r="148" spans="4:4" x14ac:dyDescent="0.25">
      <c r="D148" s="5"/>
    </row>
    <row r="149" spans="4:4" x14ac:dyDescent="0.25">
      <c r="D149" s="5"/>
    </row>
    <row r="150" spans="4:4" x14ac:dyDescent="0.25">
      <c r="D150" s="5"/>
    </row>
    <row r="151" spans="4:4" x14ac:dyDescent="0.25">
      <c r="D151" s="5"/>
    </row>
    <row r="152" spans="4:4" x14ac:dyDescent="0.25">
      <c r="D152" s="5"/>
    </row>
    <row r="153" spans="4:4" x14ac:dyDescent="0.25">
      <c r="D153" s="5"/>
    </row>
    <row r="154" spans="4:4" x14ac:dyDescent="0.25">
      <c r="D154" s="5"/>
    </row>
    <row r="155" spans="4:4" x14ac:dyDescent="0.25">
      <c r="D155" s="5"/>
    </row>
    <row r="156" spans="4:4" x14ac:dyDescent="0.25">
      <c r="D156" s="5"/>
    </row>
    <row r="157" spans="4:4" x14ac:dyDescent="0.25">
      <c r="D157" s="5"/>
    </row>
    <row r="158" spans="4:4" x14ac:dyDescent="0.25">
      <c r="D158" s="5"/>
    </row>
    <row r="159" spans="4:4" x14ac:dyDescent="0.25">
      <c r="D159" s="5"/>
    </row>
    <row r="160" spans="4:4" x14ac:dyDescent="0.25">
      <c r="D160" s="5"/>
    </row>
    <row r="161" spans="4:4" x14ac:dyDescent="0.25">
      <c r="D161" s="5"/>
    </row>
    <row r="162" spans="4:4" x14ac:dyDescent="0.25">
      <c r="D162" s="5"/>
    </row>
    <row r="163" spans="4:4" x14ac:dyDescent="0.25">
      <c r="D163" s="5"/>
    </row>
    <row r="164" spans="4:4" x14ac:dyDescent="0.25">
      <c r="D164" s="5"/>
    </row>
    <row r="165" spans="4:4" x14ac:dyDescent="0.25">
      <c r="D165" s="5"/>
    </row>
    <row r="166" spans="4:4" x14ac:dyDescent="0.25">
      <c r="D166" s="5"/>
    </row>
    <row r="167" spans="4:4" x14ac:dyDescent="0.25">
      <c r="D167" s="5"/>
    </row>
    <row r="168" spans="4:4" x14ac:dyDescent="0.25">
      <c r="D168" s="5"/>
    </row>
    <row r="169" spans="4:4" x14ac:dyDescent="0.25">
      <c r="D169" s="5"/>
    </row>
    <row r="170" spans="4:4" x14ac:dyDescent="0.25">
      <c r="D170" s="5"/>
    </row>
  </sheetData>
  <conditionalFormatting sqref="C119:C143">
    <cfRule type="cellIs" dxfId="3" priority="1" operator="greaterThan">
      <formula>D119</formula>
    </cfRule>
  </conditionalFormatting>
  <conditionalFormatting sqref="C119">
    <cfRule type="cellIs" dxfId="2" priority="2" operator="greaterThan">
      <formula>$D$119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0"/>
  <sheetViews>
    <sheetView tabSelected="1" topLeftCell="A111" workbookViewId="0">
      <selection activeCell="C95" sqref="C95"/>
    </sheetView>
  </sheetViews>
  <sheetFormatPr defaultRowHeight="15" x14ac:dyDescent="0.25"/>
  <cols>
    <col min="1" max="1" width="38.140625" customWidth="1"/>
    <col min="2" max="2" width="9.28515625" customWidth="1"/>
    <col min="3" max="3" width="22.140625" customWidth="1"/>
    <col min="4" max="4" width="20.5703125" customWidth="1"/>
  </cols>
  <sheetData>
    <row r="1" spans="1:9" x14ac:dyDescent="0.25">
      <c r="B1" t="s">
        <v>75</v>
      </c>
      <c r="C1" s="7"/>
      <c r="D1" s="7"/>
    </row>
    <row r="2" spans="1:9" ht="18.75" x14ac:dyDescent="0.3">
      <c r="A2" s="32" t="s">
        <v>78</v>
      </c>
      <c r="C2" s="7"/>
      <c r="D2" s="7"/>
    </row>
    <row r="3" spans="1:9" x14ac:dyDescent="0.25">
      <c r="C3" s="7"/>
      <c r="D3" s="7"/>
    </row>
    <row r="4" spans="1:9" x14ac:dyDescent="0.25">
      <c r="A4" s="1" t="s">
        <v>41</v>
      </c>
    </row>
    <row r="5" spans="1:9" x14ac:dyDescent="0.25">
      <c r="A5" t="s">
        <v>0</v>
      </c>
      <c r="C5" s="13"/>
      <c r="D5" s="10"/>
      <c r="E5" s="10"/>
      <c r="F5" s="10"/>
      <c r="G5" s="10"/>
      <c r="H5" s="10"/>
      <c r="I5" s="10"/>
    </row>
    <row r="6" spans="1:9" x14ac:dyDescent="0.25">
      <c r="A6" t="s">
        <v>16</v>
      </c>
      <c r="C6" s="13"/>
      <c r="D6" s="13"/>
      <c r="E6" s="10"/>
      <c r="F6" s="10"/>
      <c r="G6" s="10"/>
      <c r="H6" s="10"/>
      <c r="I6" s="10"/>
    </row>
    <row r="7" spans="1:9" x14ac:dyDescent="0.25">
      <c r="A7" t="s">
        <v>17</v>
      </c>
      <c r="C7" s="13"/>
      <c r="D7" s="13"/>
      <c r="E7" s="10"/>
      <c r="F7" s="10"/>
      <c r="G7" s="10"/>
      <c r="H7" s="10"/>
      <c r="I7" s="10"/>
    </row>
    <row r="8" spans="1:9" x14ac:dyDescent="0.25">
      <c r="A8" s="28" t="s">
        <v>18</v>
      </c>
      <c r="B8" s="28"/>
      <c r="C8" s="29"/>
      <c r="D8" s="10"/>
      <c r="E8" s="10"/>
      <c r="F8" s="10"/>
      <c r="G8" s="10"/>
      <c r="H8" s="10"/>
      <c r="I8" s="10"/>
    </row>
    <row r="9" spans="1:9" x14ac:dyDescent="0.25">
      <c r="A9" t="s">
        <v>62</v>
      </c>
      <c r="C9" s="13" t="s">
        <v>39</v>
      </c>
      <c r="D9" s="13"/>
    </row>
    <row r="10" spans="1:9" x14ac:dyDescent="0.25">
      <c r="A10" t="s">
        <v>19</v>
      </c>
      <c r="C10" s="13" t="s">
        <v>20</v>
      </c>
      <c r="D10" s="13"/>
    </row>
    <row r="11" spans="1:9" x14ac:dyDescent="0.25">
      <c r="A11" t="s">
        <v>2</v>
      </c>
      <c r="C11" s="10">
        <v>260</v>
      </c>
      <c r="D11" s="10"/>
    </row>
    <row r="12" spans="1:9" x14ac:dyDescent="0.25">
      <c r="A12" t="s">
        <v>28</v>
      </c>
      <c r="C12" s="11">
        <v>230</v>
      </c>
      <c r="D12" s="11"/>
    </row>
    <row r="13" spans="1:9" x14ac:dyDescent="0.25">
      <c r="A13" t="s">
        <v>1</v>
      </c>
      <c r="C13" s="10">
        <v>4</v>
      </c>
      <c r="D13" s="10"/>
    </row>
    <row r="14" spans="1:9" x14ac:dyDescent="0.25">
      <c r="A14" t="s">
        <v>42</v>
      </c>
      <c r="C14" s="12">
        <f>C13*C11/1000</f>
        <v>1.04</v>
      </c>
      <c r="D14" s="12"/>
    </row>
    <row r="15" spans="1:9" x14ac:dyDescent="0.25">
      <c r="A15" t="s">
        <v>43</v>
      </c>
      <c r="C15" s="15" t="s">
        <v>6</v>
      </c>
      <c r="D15" s="13"/>
    </row>
    <row r="16" spans="1:9" x14ac:dyDescent="0.25">
      <c r="A16" s="28" t="s">
        <v>7</v>
      </c>
      <c r="B16" s="28"/>
      <c r="C16" s="30" t="s">
        <v>8</v>
      </c>
      <c r="D16" s="13"/>
    </row>
    <row r="17" spans="1:4" x14ac:dyDescent="0.25">
      <c r="A17" t="s">
        <v>61</v>
      </c>
      <c r="C17" s="13" t="s">
        <v>39</v>
      </c>
      <c r="D17" s="13"/>
    </row>
    <row r="18" spans="1:4" x14ac:dyDescent="0.25">
      <c r="A18" t="s">
        <v>19</v>
      </c>
      <c r="C18" s="13" t="s">
        <v>21</v>
      </c>
      <c r="D18" s="13"/>
    </row>
    <row r="19" spans="1:4" x14ac:dyDescent="0.25">
      <c r="A19" t="s">
        <v>11</v>
      </c>
      <c r="C19" s="14" t="s">
        <v>12</v>
      </c>
      <c r="D19" s="14"/>
    </row>
    <row r="20" spans="1:4" x14ac:dyDescent="0.25">
      <c r="A20" t="s">
        <v>5</v>
      </c>
      <c r="C20" s="10">
        <v>250</v>
      </c>
      <c r="D20" s="10"/>
    </row>
    <row r="21" spans="1:4" x14ac:dyDescent="0.25">
      <c r="A21" t="s">
        <v>3</v>
      </c>
      <c r="C21" s="12">
        <f>C13*C20/1000</f>
        <v>1</v>
      </c>
      <c r="D21" s="12"/>
    </row>
    <row r="22" spans="1:4" x14ac:dyDescent="0.25">
      <c r="A22" t="s">
        <v>29</v>
      </c>
      <c r="C22" s="11">
        <v>200</v>
      </c>
      <c r="D22" s="11"/>
    </row>
    <row r="23" spans="1:4" x14ac:dyDescent="0.25">
      <c r="A23" t="s">
        <v>4</v>
      </c>
      <c r="C23" s="10">
        <v>4</v>
      </c>
      <c r="D23" s="11"/>
    </row>
    <row r="24" spans="1:4" x14ac:dyDescent="0.25">
      <c r="A24" s="28" t="s">
        <v>9</v>
      </c>
      <c r="B24" s="28"/>
      <c r="C24" s="30" t="s">
        <v>10</v>
      </c>
      <c r="D24" s="13"/>
    </row>
    <row r="25" spans="1:4" x14ac:dyDescent="0.25">
      <c r="A25" t="s">
        <v>56</v>
      </c>
      <c r="C25" s="11">
        <v>43</v>
      </c>
      <c r="D25" s="11"/>
    </row>
    <row r="26" spans="1:4" x14ac:dyDescent="0.25">
      <c r="A26" t="s">
        <v>57</v>
      </c>
      <c r="C26" s="11">
        <v>45</v>
      </c>
      <c r="D26" s="11"/>
    </row>
    <row r="27" spans="1:4" x14ac:dyDescent="0.25">
      <c r="A27" t="s">
        <v>60</v>
      </c>
      <c r="C27" s="13" t="s">
        <v>40</v>
      </c>
      <c r="D27" s="13"/>
    </row>
    <row r="28" spans="1:4" x14ac:dyDescent="0.25">
      <c r="A28" s="28" t="s">
        <v>22</v>
      </c>
      <c r="B28" s="28"/>
      <c r="C28" s="29" t="s">
        <v>12</v>
      </c>
      <c r="D28" s="13"/>
    </row>
    <row r="29" spans="1:4" x14ac:dyDescent="0.25">
      <c r="A29" t="s">
        <v>58</v>
      </c>
      <c r="C29" s="10">
        <v>0.3</v>
      </c>
      <c r="D29" s="14"/>
    </row>
    <row r="30" spans="1:4" x14ac:dyDescent="0.25">
      <c r="A30" t="s">
        <v>59</v>
      </c>
      <c r="C30" s="10">
        <v>0.4</v>
      </c>
      <c r="D30" s="14"/>
    </row>
    <row r="31" spans="1:4" x14ac:dyDescent="0.25">
      <c r="A31" t="s">
        <v>63</v>
      </c>
      <c r="C31" s="20">
        <v>6</v>
      </c>
      <c r="D31" s="14"/>
    </row>
    <row r="32" spans="1:4" x14ac:dyDescent="0.25">
      <c r="A32" t="s">
        <v>55</v>
      </c>
      <c r="C32" s="14">
        <v>125</v>
      </c>
      <c r="D32" s="14"/>
    </row>
    <row r="33" spans="1:7" x14ac:dyDescent="0.25">
      <c r="A33" t="s">
        <v>13</v>
      </c>
      <c r="C33" s="19">
        <v>0.05</v>
      </c>
      <c r="D33" s="14"/>
    </row>
    <row r="34" spans="1:7" x14ac:dyDescent="0.25">
      <c r="A34" s="28" t="s">
        <v>14</v>
      </c>
      <c r="B34" s="28"/>
      <c r="C34" s="29" t="s">
        <v>27</v>
      </c>
      <c r="D34" s="13"/>
    </row>
    <row r="35" spans="1:7" x14ac:dyDescent="0.25">
      <c r="C35" s="15"/>
      <c r="D35" s="13"/>
    </row>
    <row r="36" spans="1:7" x14ac:dyDescent="0.25">
      <c r="A36" s="1" t="s">
        <v>47</v>
      </c>
      <c r="C36" s="15"/>
      <c r="D36" s="13"/>
    </row>
    <row r="37" spans="1:7" x14ac:dyDescent="0.25">
      <c r="A37" t="s">
        <v>44</v>
      </c>
      <c r="C37" s="18">
        <f>C13*C12</f>
        <v>920</v>
      </c>
      <c r="D37" s="18"/>
    </row>
    <row r="38" spans="1:7" x14ac:dyDescent="0.25">
      <c r="A38" t="s">
        <v>45</v>
      </c>
      <c r="C38" s="18">
        <f>C23*C22</f>
        <v>800</v>
      </c>
    </row>
    <row r="39" spans="1:7" x14ac:dyDescent="0.25">
      <c r="A39" s="3" t="s">
        <v>46</v>
      </c>
      <c r="B39" s="1"/>
      <c r="C39" s="11">
        <v>0</v>
      </c>
    </row>
    <row r="40" spans="1:7" x14ac:dyDescent="0.25">
      <c r="A40" s="1" t="s">
        <v>48</v>
      </c>
      <c r="C40" s="10"/>
      <c r="D40" s="10"/>
    </row>
    <row r="41" spans="1:7" x14ac:dyDescent="0.25">
      <c r="A41" s="3" t="s">
        <v>49</v>
      </c>
      <c r="C41" s="2">
        <f>C13*C25</f>
        <v>172</v>
      </c>
      <c r="D41" s="18"/>
    </row>
    <row r="42" spans="1:7" x14ac:dyDescent="0.25">
      <c r="A42" s="3" t="s">
        <v>50</v>
      </c>
      <c r="C42" s="2">
        <f>C13*C26</f>
        <v>180</v>
      </c>
    </row>
    <row r="43" spans="1:7" x14ac:dyDescent="0.25">
      <c r="A43" s="3" t="s">
        <v>51</v>
      </c>
      <c r="B43" s="1"/>
      <c r="C43" s="11">
        <v>2000</v>
      </c>
    </row>
    <row r="44" spans="1:7" x14ac:dyDescent="0.25">
      <c r="A44" s="1" t="s">
        <v>52</v>
      </c>
      <c r="D44" s="11"/>
      <c r="G44" s="11"/>
    </row>
    <row r="45" spans="1:7" x14ac:dyDescent="0.25">
      <c r="A45" s="3" t="s">
        <v>23</v>
      </c>
      <c r="B45" s="3"/>
      <c r="C45" s="14">
        <v>500</v>
      </c>
      <c r="D45" s="2"/>
    </row>
    <row r="46" spans="1:7" x14ac:dyDescent="0.25">
      <c r="A46" s="1" t="s">
        <v>65</v>
      </c>
      <c r="B46" s="1"/>
    </row>
    <row r="47" spans="1:7" x14ac:dyDescent="0.25">
      <c r="A47" t="s">
        <v>64</v>
      </c>
      <c r="C47" s="2">
        <f>C$13*C29*C$32</f>
        <v>150</v>
      </c>
      <c r="D47" s="11"/>
      <c r="G47" s="11"/>
    </row>
    <row r="48" spans="1:7" x14ac:dyDescent="0.25">
      <c r="A48" t="s">
        <v>54</v>
      </c>
      <c r="C48" s="2">
        <f>C$13*C30*C$32</f>
        <v>200</v>
      </c>
      <c r="D48" s="11"/>
      <c r="G48" s="11"/>
    </row>
    <row r="49" spans="1:7" x14ac:dyDescent="0.25">
      <c r="A49" s="3" t="s">
        <v>53</v>
      </c>
      <c r="B49" s="3"/>
      <c r="C49" s="31">
        <f>C31*C$32</f>
        <v>750</v>
      </c>
      <c r="D49" s="11"/>
      <c r="G49" s="11"/>
    </row>
    <row r="50" spans="1:7" x14ac:dyDescent="0.25">
      <c r="D50" s="2"/>
    </row>
    <row r="51" spans="1:7" x14ac:dyDescent="0.25">
      <c r="A51" t="s">
        <v>66</v>
      </c>
      <c r="C51" s="21">
        <f>SUM(C37:C49)</f>
        <v>5672</v>
      </c>
      <c r="D51" s="2"/>
    </row>
    <row r="52" spans="1:7" x14ac:dyDescent="0.25">
      <c r="A52" s="3" t="s">
        <v>13</v>
      </c>
      <c r="B52" s="1"/>
      <c r="C52" s="2">
        <f>C51*C33</f>
        <v>283.60000000000002</v>
      </c>
      <c r="D52" s="2"/>
    </row>
    <row r="53" spans="1:7" x14ac:dyDescent="0.25">
      <c r="A53" s="1" t="s">
        <v>15</v>
      </c>
      <c r="B53" s="1"/>
      <c r="C53" s="22">
        <f>C51+C52</f>
        <v>5955.6</v>
      </c>
      <c r="D53" s="4"/>
    </row>
    <row r="54" spans="1:7" x14ac:dyDescent="0.25">
      <c r="A54" s="3"/>
      <c r="B54" s="3"/>
      <c r="C54" s="14"/>
      <c r="D54" s="11"/>
      <c r="G54" s="11"/>
    </row>
    <row r="55" spans="1:7" x14ac:dyDescent="0.25">
      <c r="A55" s="3" t="s">
        <v>67</v>
      </c>
      <c r="B55" s="3"/>
      <c r="C55" s="23">
        <f>C53/MIN(C14,C21)/1000</f>
        <v>5.9556000000000004</v>
      </c>
      <c r="D55" s="11"/>
      <c r="G55" s="11"/>
    </row>
    <row r="56" spans="1:7" x14ac:dyDescent="0.25">
      <c r="C56" s="2"/>
    </row>
    <row r="58" spans="1:7" x14ac:dyDescent="0.25">
      <c r="A58" t="s">
        <v>69</v>
      </c>
      <c r="B58" s="10">
        <v>1291</v>
      </c>
      <c r="C58" t="s">
        <v>70</v>
      </c>
    </row>
    <row r="59" spans="1:7" x14ac:dyDescent="0.25">
      <c r="A59" t="s">
        <v>73</v>
      </c>
      <c r="B59" s="26">
        <v>8.0000000000000002E-3</v>
      </c>
      <c r="C59" t="s">
        <v>74</v>
      </c>
    </row>
    <row r="60" spans="1:7" x14ac:dyDescent="0.25">
      <c r="B60" s="8" t="s">
        <v>26</v>
      </c>
      <c r="C60" s="7" t="s">
        <v>32</v>
      </c>
      <c r="D60" s="7"/>
    </row>
    <row r="61" spans="1:7" x14ac:dyDescent="0.25">
      <c r="A61" s="7" t="s">
        <v>30</v>
      </c>
      <c r="B61" s="16">
        <v>0.97</v>
      </c>
      <c r="C61" s="6">
        <f>$B$58*MIN(C$14*$B61,C$21)</f>
        <v>1291</v>
      </c>
      <c r="D61" s="6"/>
    </row>
    <row r="62" spans="1:7" x14ac:dyDescent="0.25">
      <c r="A62">
        <v>2</v>
      </c>
      <c r="B62" s="9">
        <f>B61*(1-B$59)</f>
        <v>0.96223999999999998</v>
      </c>
      <c r="C62" s="6">
        <f>$B$58*MIN(C$14*$B62,C$21)</f>
        <v>1291</v>
      </c>
      <c r="D62" s="6"/>
    </row>
    <row r="63" spans="1:7" x14ac:dyDescent="0.25">
      <c r="A63">
        <v>3</v>
      </c>
      <c r="B63" s="9">
        <f t="shared" ref="B63:B85" si="0">B62*(1-B$59)</f>
        <v>0.95454207999999996</v>
      </c>
      <c r="C63" s="6">
        <f>$B$58*MIN(C$14*$B63,C$21)</f>
        <v>1281.6063782911999</v>
      </c>
      <c r="D63" s="6"/>
    </row>
    <row r="64" spans="1:7" x14ac:dyDescent="0.25">
      <c r="A64">
        <v>4</v>
      </c>
      <c r="B64" s="9">
        <f t="shared" si="0"/>
        <v>0.94690574336</v>
      </c>
      <c r="C64" s="6">
        <f>$B$58*MIN(C$14*$B64,C$21)</f>
        <v>1271.3535272648705</v>
      </c>
      <c r="D64" s="6"/>
    </row>
    <row r="65" spans="1:4" x14ac:dyDescent="0.25">
      <c r="A65">
        <v>5</v>
      </c>
      <c r="B65" s="9">
        <f t="shared" si="0"/>
        <v>0.93933049741312002</v>
      </c>
      <c r="C65" s="6">
        <f>$B$58*MIN(C$14*$B65,C$21)</f>
        <v>1261.1826990467516</v>
      </c>
      <c r="D65" s="6"/>
    </row>
    <row r="66" spans="1:4" x14ac:dyDescent="0.25">
      <c r="A66">
        <v>6</v>
      </c>
      <c r="B66" s="9">
        <f t="shared" si="0"/>
        <v>0.93181585343381501</v>
      </c>
      <c r="C66" s="6">
        <f>$B$58*MIN(C$14*$B66,C$21)</f>
        <v>1251.0932374543775</v>
      </c>
      <c r="D66" s="6"/>
    </row>
    <row r="67" spans="1:4" x14ac:dyDescent="0.25">
      <c r="A67">
        <v>7</v>
      </c>
      <c r="B67" s="9">
        <f t="shared" si="0"/>
        <v>0.92436132660634451</v>
      </c>
      <c r="C67" s="6">
        <f>$B$58*MIN(C$14*$B67,C$21)</f>
        <v>1241.0844915547425</v>
      </c>
      <c r="D67" s="6"/>
    </row>
    <row r="68" spans="1:4" x14ac:dyDescent="0.25">
      <c r="A68">
        <v>8</v>
      </c>
      <c r="B68" s="9">
        <f t="shared" si="0"/>
        <v>0.9169664359934937</v>
      </c>
      <c r="C68" s="6">
        <f>$B$58*MIN(C$14*$B68,C$21)</f>
        <v>1231.1558156223043</v>
      </c>
      <c r="D68" s="6"/>
    </row>
    <row r="69" spans="1:4" x14ac:dyDescent="0.25">
      <c r="A69">
        <v>9</v>
      </c>
      <c r="B69" s="9">
        <f t="shared" si="0"/>
        <v>0.90963070450554573</v>
      </c>
      <c r="C69" s="6">
        <f>$B$58*MIN(C$14*$B69,C$21)</f>
        <v>1221.306569097326</v>
      </c>
      <c r="D69" s="6"/>
    </row>
    <row r="70" spans="1:4" x14ac:dyDescent="0.25">
      <c r="A70">
        <v>10</v>
      </c>
      <c r="B70" s="9">
        <f t="shared" si="0"/>
        <v>0.90235365886950136</v>
      </c>
      <c r="C70" s="6">
        <f>$B$58*MIN(C$14*$B70,C$21)</f>
        <v>1211.5361165445472</v>
      </c>
      <c r="D70" s="6"/>
    </row>
    <row r="71" spans="1:4" x14ac:dyDescent="0.25">
      <c r="A71">
        <v>11</v>
      </c>
      <c r="B71" s="9">
        <f t="shared" si="0"/>
        <v>0.8951348295985454</v>
      </c>
      <c r="C71" s="6">
        <f>$B$58*MIN(C$14*$B71,C$21)</f>
        <v>1201.843827612191</v>
      </c>
      <c r="D71" s="6"/>
    </row>
    <row r="72" spans="1:4" x14ac:dyDescent="0.25">
      <c r="A72">
        <v>12</v>
      </c>
      <c r="B72" s="9">
        <f t="shared" si="0"/>
        <v>0.88797375096175701</v>
      </c>
      <c r="C72" s="6">
        <f>$B$58*MIN(C$14*$B72,C$21)</f>
        <v>1192.2290769912934</v>
      </c>
      <c r="D72" s="6"/>
    </row>
    <row r="73" spans="1:4" x14ac:dyDescent="0.25">
      <c r="A73">
        <v>13</v>
      </c>
      <c r="B73" s="9">
        <f t="shared" si="0"/>
        <v>0.880869960954063</v>
      </c>
      <c r="C73" s="6">
        <f>$B$58*MIN(C$14*$B73,C$21)</f>
        <v>1182.6912443753631</v>
      </c>
      <c r="D73" s="6"/>
    </row>
    <row r="74" spans="1:4" x14ac:dyDescent="0.25">
      <c r="A74">
        <v>14</v>
      </c>
      <c r="B74" s="9">
        <f t="shared" si="0"/>
        <v>0.87382300126643053</v>
      </c>
      <c r="C74" s="6">
        <f>$B$58*MIN(C$14*$B74,C$21)</f>
        <v>1173.2297144203603</v>
      </c>
      <c r="D74" s="6"/>
    </row>
    <row r="75" spans="1:4" x14ac:dyDescent="0.25">
      <c r="A75">
        <v>15</v>
      </c>
      <c r="B75" s="9">
        <f t="shared" si="0"/>
        <v>0.86683241725629911</v>
      </c>
      <c r="C75" s="6">
        <f>$B$58*MIN(C$14*$B75,C$21)</f>
        <v>1163.8438767049975</v>
      </c>
      <c r="D75" s="6"/>
    </row>
    <row r="76" spans="1:4" x14ac:dyDescent="0.25">
      <c r="A76">
        <v>16</v>
      </c>
      <c r="B76" s="9">
        <f t="shared" si="0"/>
        <v>0.85989775791824874</v>
      </c>
      <c r="C76" s="6">
        <f>$B$58*MIN(C$14*$B76,C$21)</f>
        <v>1154.5331256913576</v>
      </c>
      <c r="D76" s="6"/>
    </row>
    <row r="77" spans="1:4" x14ac:dyDescent="0.25">
      <c r="A77">
        <v>17</v>
      </c>
      <c r="B77" s="9">
        <f t="shared" si="0"/>
        <v>0.85301857585490271</v>
      </c>
      <c r="C77" s="6">
        <f>$B$58*MIN(C$14*$B77,C$21)</f>
        <v>1145.2968606858265</v>
      </c>
      <c r="D77" s="6"/>
    </row>
    <row r="78" spans="1:4" x14ac:dyDescent="0.25">
      <c r="A78">
        <v>18</v>
      </c>
      <c r="B78" s="9">
        <f t="shared" si="0"/>
        <v>0.84619442724806349</v>
      </c>
      <c r="C78" s="6">
        <f>$B$58*MIN(C$14*$B78,C$21)</f>
        <v>1136.1344858003399</v>
      </c>
      <c r="D78" s="6"/>
    </row>
    <row r="79" spans="1:4" x14ac:dyDescent="0.25">
      <c r="A79">
        <v>19</v>
      </c>
      <c r="B79" s="9">
        <f t="shared" si="0"/>
        <v>0.83942487183007897</v>
      </c>
      <c r="C79" s="6">
        <f>$B$58*MIN(C$14*$B79,C$21)</f>
        <v>1127.0454099139372</v>
      </c>
      <c r="D79" s="6"/>
    </row>
    <row r="80" spans="1:4" x14ac:dyDescent="0.25">
      <c r="A80">
        <v>20</v>
      </c>
      <c r="B80" s="9">
        <f t="shared" si="0"/>
        <v>0.83270947285543828</v>
      </c>
      <c r="C80" s="6">
        <f>$B$58*MIN(C$14*$B80,C$21)</f>
        <v>1118.0290466346257</v>
      </c>
      <c r="D80" s="6"/>
    </row>
    <row r="81" spans="1:5" x14ac:dyDescent="0.25">
      <c r="A81">
        <v>21</v>
      </c>
      <c r="B81" s="9">
        <f t="shared" si="0"/>
        <v>0.82604779707259479</v>
      </c>
      <c r="C81" s="6">
        <f>$B$58*MIN(C$14*$B81,C$21)</f>
        <v>1109.0848142615487</v>
      </c>
      <c r="D81" s="6"/>
    </row>
    <row r="82" spans="1:5" x14ac:dyDescent="0.25">
      <c r="A82">
        <v>22</v>
      </c>
      <c r="B82" s="9">
        <f t="shared" si="0"/>
        <v>0.819439414696014</v>
      </c>
      <c r="C82" s="6">
        <f>$B$58*MIN(C$14*$B82,C$21)</f>
        <v>1100.2121357474564</v>
      </c>
      <c r="D82" s="6"/>
    </row>
    <row r="83" spans="1:5" x14ac:dyDescent="0.25">
      <c r="A83">
        <v>23</v>
      </c>
      <c r="B83" s="9">
        <f t="shared" si="0"/>
        <v>0.81288389937844585</v>
      </c>
      <c r="C83" s="6">
        <f>$B$58*MIN(C$14*$B83,C$21)</f>
        <v>1091.4104386614765</v>
      </c>
      <c r="D83" s="6"/>
    </row>
    <row r="84" spans="1:5" x14ac:dyDescent="0.25">
      <c r="A84">
        <v>24</v>
      </c>
      <c r="B84" s="9">
        <f t="shared" si="0"/>
        <v>0.80638082818341827</v>
      </c>
      <c r="C84" s="6">
        <f>$B$58*MIN(C$14*$B84,C$21)</f>
        <v>1082.6791551521849</v>
      </c>
      <c r="D84" s="6"/>
    </row>
    <row r="85" spans="1:5" x14ac:dyDescent="0.25">
      <c r="A85">
        <v>25</v>
      </c>
      <c r="B85" s="9">
        <f t="shared" si="0"/>
        <v>0.79992978155795091</v>
      </c>
      <c r="C85" s="6">
        <f>$B$58*MIN(C$14*$B85,C$21)</f>
        <v>1074.0177219109671</v>
      </c>
      <c r="D85" s="6"/>
    </row>
    <row r="87" spans="1:5" x14ac:dyDescent="0.25">
      <c r="A87" t="s">
        <v>38</v>
      </c>
      <c r="B87" s="7" t="s">
        <v>24</v>
      </c>
      <c r="C87" s="7"/>
      <c r="D87" s="7"/>
    </row>
    <row r="88" spans="1:5" x14ac:dyDescent="0.25">
      <c r="A88" s="7" t="s">
        <v>36</v>
      </c>
      <c r="B88" s="13">
        <v>7.9699999999999993E-2</v>
      </c>
      <c r="C88" s="7" t="s">
        <v>34</v>
      </c>
      <c r="D88" s="27">
        <v>8100</v>
      </c>
      <c r="E88" t="s">
        <v>31</v>
      </c>
    </row>
    <row r="89" spans="1:5" x14ac:dyDescent="0.25">
      <c r="A89" s="7" t="s">
        <v>37</v>
      </c>
      <c r="B89" s="13">
        <v>0.1195</v>
      </c>
      <c r="C89" s="17" t="s">
        <v>35</v>
      </c>
      <c r="D89" s="7"/>
    </row>
    <row r="90" spans="1:5" x14ac:dyDescent="0.25">
      <c r="A90" s="7"/>
      <c r="B90" s="13"/>
      <c r="C90" s="7"/>
      <c r="D90" s="7"/>
    </row>
    <row r="91" spans="1:5" x14ac:dyDescent="0.25">
      <c r="A91" s="7" t="s">
        <v>72</v>
      </c>
      <c r="B91" s="25">
        <v>0.05</v>
      </c>
      <c r="C91" s="7" t="s">
        <v>33</v>
      </c>
    </row>
    <row r="92" spans="1:5" x14ac:dyDescent="0.25">
      <c r="A92" s="7" t="s">
        <v>71</v>
      </c>
      <c r="B92" s="33">
        <f>(1+B91)*(B88*MAX(0,(C61-D88))+B89*MIN(C61,D88))/C61</f>
        <v>0.125475</v>
      </c>
      <c r="C92" s="5">
        <f t="shared" ref="C92:C116" si="1">C61*$B92</f>
        <v>161.988225</v>
      </c>
      <c r="D92" s="5"/>
    </row>
    <row r="93" spans="1:5" x14ac:dyDescent="0.25">
      <c r="A93" s="7">
        <v>2017</v>
      </c>
      <c r="B93" s="5">
        <f>B92*(1+B$91)</f>
        <v>0.13174875</v>
      </c>
      <c r="C93" s="5">
        <f t="shared" si="1"/>
        <v>170.08763625</v>
      </c>
      <c r="D93" s="5"/>
    </row>
    <row r="94" spans="1:5" x14ac:dyDescent="0.25">
      <c r="A94">
        <v>2018</v>
      </c>
      <c r="B94" s="5">
        <f>B93*(1+B$91)</f>
        <v>0.13833618750000001</v>
      </c>
      <c r="C94" s="5">
        <f t="shared" si="1"/>
        <v>177.29254024848737</v>
      </c>
      <c r="D94" s="5"/>
    </row>
    <row r="95" spans="1:5" x14ac:dyDescent="0.25">
      <c r="A95" s="7">
        <v>2019</v>
      </c>
      <c r="B95" s="5">
        <f>B94*(1+B$91)</f>
        <v>0.14525299687500001</v>
      </c>
      <c r="C95" s="5">
        <f t="shared" si="1"/>
        <v>184.66790992282449</v>
      </c>
      <c r="D95" s="5"/>
    </row>
    <row r="96" spans="1:5" x14ac:dyDescent="0.25">
      <c r="A96">
        <v>2020</v>
      </c>
      <c r="B96" s="5">
        <f>B95*(1+B$91)</f>
        <v>0.15251564671875001</v>
      </c>
      <c r="C96" s="5">
        <f t="shared" si="1"/>
        <v>192.35009497561398</v>
      </c>
      <c r="D96" s="5"/>
    </row>
    <row r="97" spans="1:4" x14ac:dyDescent="0.25">
      <c r="A97" s="7">
        <v>2021</v>
      </c>
      <c r="B97" s="5">
        <f>B96*(1+B$91)</f>
        <v>0.16014142905468751</v>
      </c>
      <c r="C97" s="5">
        <f t="shared" si="1"/>
        <v>200.3518589265995</v>
      </c>
      <c r="D97" s="5"/>
    </row>
    <row r="98" spans="1:4" x14ac:dyDescent="0.25">
      <c r="A98">
        <v>2022</v>
      </c>
      <c r="B98" s="5">
        <f>B97*(1+B$91)</f>
        <v>0.16814850050742189</v>
      </c>
      <c r="C98" s="5">
        <f t="shared" si="1"/>
        <v>208.68649625794606</v>
      </c>
      <c r="D98" s="5"/>
    </row>
    <row r="99" spans="1:4" x14ac:dyDescent="0.25">
      <c r="A99" s="7">
        <v>2023</v>
      </c>
      <c r="B99" s="5">
        <f>B98*(1+B$91)</f>
        <v>0.17655592553279298</v>
      </c>
      <c r="C99" s="5">
        <f t="shared" si="1"/>
        <v>217.36785450227657</v>
      </c>
      <c r="D99" s="5"/>
    </row>
    <row r="100" spans="1:4" x14ac:dyDescent="0.25">
      <c r="A100">
        <v>2024</v>
      </c>
      <c r="B100" s="5">
        <f>B99*(1+B$91)</f>
        <v>0.18538372180943263</v>
      </c>
      <c r="C100" s="5">
        <f t="shared" si="1"/>
        <v>226.41035724957129</v>
      </c>
      <c r="D100" s="5"/>
    </row>
    <row r="101" spans="1:4" x14ac:dyDescent="0.25">
      <c r="A101" s="7">
        <v>2025</v>
      </c>
      <c r="B101" s="5">
        <f>B100*(1+B$91)</f>
        <v>0.19465290789990428</v>
      </c>
      <c r="C101" s="5">
        <f t="shared" si="1"/>
        <v>235.82902811115343</v>
      </c>
      <c r="D101" s="5"/>
    </row>
    <row r="102" spans="1:4" x14ac:dyDescent="0.25">
      <c r="A102">
        <v>2026</v>
      </c>
      <c r="B102" s="5">
        <f>B101*(1+B$91)</f>
        <v>0.20438555329489949</v>
      </c>
      <c r="C102" s="5">
        <f t="shared" si="1"/>
        <v>245.63951568057746</v>
      </c>
      <c r="D102" s="5"/>
    </row>
    <row r="103" spans="1:4" x14ac:dyDescent="0.25">
      <c r="A103" s="7">
        <v>2027</v>
      </c>
      <c r="B103" s="5">
        <f>B102*(1+B$91)</f>
        <v>0.21460483095964447</v>
      </c>
      <c r="C103" s="5">
        <f t="shared" si="1"/>
        <v>255.85811953288948</v>
      </c>
      <c r="D103" s="5"/>
    </row>
    <row r="104" spans="1:4" x14ac:dyDescent="0.25">
      <c r="A104">
        <v>2028</v>
      </c>
      <c r="B104" s="5">
        <f>B103*(1+B$91)</f>
        <v>0.22533507250762672</v>
      </c>
      <c r="C104" s="5">
        <f t="shared" si="1"/>
        <v>266.50181730545773</v>
      </c>
      <c r="D104" s="5"/>
    </row>
    <row r="105" spans="1:4" x14ac:dyDescent="0.25">
      <c r="A105" s="7">
        <v>2029</v>
      </c>
      <c r="B105" s="5">
        <f>B104*(1+B$91)</f>
        <v>0.23660182613300806</v>
      </c>
      <c r="C105" s="5">
        <f t="shared" si="1"/>
        <v>277.58829290536482</v>
      </c>
      <c r="D105" s="5"/>
    </row>
    <row r="106" spans="1:4" x14ac:dyDescent="0.25">
      <c r="A106">
        <v>2030</v>
      </c>
      <c r="B106" s="5">
        <f>B105*(1+B$91)</f>
        <v>0.24843191743965848</v>
      </c>
      <c r="C106" s="5">
        <f t="shared" si="1"/>
        <v>289.13596589022796</v>
      </c>
      <c r="D106" s="5"/>
    </row>
    <row r="107" spans="1:4" x14ac:dyDescent="0.25">
      <c r="A107" s="7">
        <v>2031</v>
      </c>
      <c r="B107" s="5">
        <f>B106*(1+B$91)</f>
        <v>0.26085351331164142</v>
      </c>
      <c r="C107" s="5">
        <f t="shared" si="1"/>
        <v>301.16402207126151</v>
      </c>
      <c r="D107" s="5"/>
    </row>
    <row r="108" spans="1:4" x14ac:dyDescent="0.25">
      <c r="A108">
        <v>2032</v>
      </c>
      <c r="B108" s="5">
        <f>B107*(1+B$91)</f>
        <v>0.27389618897722351</v>
      </c>
      <c r="C108" s="5">
        <f t="shared" si="1"/>
        <v>313.69244538942593</v>
      </c>
      <c r="D108" s="5"/>
    </row>
    <row r="109" spans="1:4" x14ac:dyDescent="0.25">
      <c r="A109" s="7">
        <v>2033</v>
      </c>
      <c r="B109" s="5">
        <f>B108*(1+B$91)</f>
        <v>0.28759099842608471</v>
      </c>
      <c r="C109" s="5">
        <f t="shared" si="1"/>
        <v>326.74205111762609</v>
      </c>
      <c r="D109" s="5"/>
    </row>
    <row r="110" spans="1:4" x14ac:dyDescent="0.25">
      <c r="A110">
        <v>2034</v>
      </c>
      <c r="B110" s="5">
        <f>B109*(1+B$91)</f>
        <v>0.30197054834738896</v>
      </c>
      <c r="C110" s="5">
        <f t="shared" si="1"/>
        <v>340.33452044411939</v>
      </c>
      <c r="D110" s="5"/>
    </row>
    <row r="111" spans="1:4" x14ac:dyDescent="0.25">
      <c r="A111" s="7">
        <v>2035</v>
      </c>
      <c r="B111" s="5">
        <f>B110*(1+B$91)</f>
        <v>0.3170690757647584</v>
      </c>
      <c r="C111" s="5">
        <f t="shared" si="1"/>
        <v>354.49243649459476</v>
      </c>
      <c r="D111" s="5"/>
    </row>
    <row r="112" spans="1:4" x14ac:dyDescent="0.25">
      <c r="A112">
        <v>2036</v>
      </c>
      <c r="B112" s="5">
        <f>B111*(1+B$91)</f>
        <v>0.33292252955299634</v>
      </c>
      <c r="C112" s="5">
        <f t="shared" si="1"/>
        <v>369.23932185276988</v>
      </c>
      <c r="D112" s="5"/>
    </row>
    <row r="113" spans="1:5" x14ac:dyDescent="0.25">
      <c r="A113" s="7">
        <v>2037</v>
      </c>
      <c r="B113" s="5">
        <f>B112*(1+B$91)</f>
        <v>0.34956865603064619</v>
      </c>
      <c r="C113" s="5">
        <f t="shared" si="1"/>
        <v>384.59967764184518</v>
      </c>
      <c r="D113" s="5"/>
    </row>
    <row r="114" spans="1:5" x14ac:dyDescent="0.25">
      <c r="A114">
        <v>2038</v>
      </c>
      <c r="B114" s="5">
        <f>B113*(1+B$91)</f>
        <v>0.36704708883217851</v>
      </c>
      <c r="C114" s="5">
        <f t="shared" si="1"/>
        <v>400.59902423174589</v>
      </c>
      <c r="D114" s="5"/>
    </row>
    <row r="115" spans="1:5" x14ac:dyDescent="0.25">
      <c r="A115" s="7">
        <v>2039</v>
      </c>
      <c r="B115" s="5">
        <f>B114*(1+B$91)</f>
        <v>0.38539944327378745</v>
      </c>
      <c r="C115" s="5">
        <f t="shared" si="1"/>
        <v>417.26394363978659</v>
      </c>
      <c r="D115" s="5"/>
    </row>
    <row r="116" spans="1:5" x14ac:dyDescent="0.25">
      <c r="A116" s="7">
        <v>2040</v>
      </c>
      <c r="B116" s="5">
        <f>B115*(1+B$91)</f>
        <v>0.40466941543747681</v>
      </c>
      <c r="C116" s="5">
        <f t="shared" si="1"/>
        <v>434.62212369520159</v>
      </c>
      <c r="D116" s="5"/>
    </row>
    <row r="118" spans="1:5" x14ac:dyDescent="0.25">
      <c r="C118" s="7" t="s">
        <v>25</v>
      </c>
      <c r="D118" s="7" t="s">
        <v>68</v>
      </c>
      <c r="E118" s="24">
        <v>1.6E-2</v>
      </c>
    </row>
    <row r="119" spans="1:5" x14ac:dyDescent="0.25">
      <c r="A119">
        <v>1</v>
      </c>
      <c r="C119" s="5">
        <f>C92</f>
        <v>161.988225</v>
      </c>
      <c r="D119" s="5">
        <f>C53*(1+$E$118)</f>
        <v>6050.8896000000004</v>
      </c>
    </row>
    <row r="120" spans="1:5" x14ac:dyDescent="0.25">
      <c r="A120">
        <v>2</v>
      </c>
      <c r="C120" s="5">
        <f>C119+C93</f>
        <v>332.07586125</v>
      </c>
      <c r="D120" s="5">
        <f>D119*(1+$E$118)</f>
        <v>6147.7038336000005</v>
      </c>
    </row>
    <row r="121" spans="1:5" x14ac:dyDescent="0.25">
      <c r="A121">
        <v>3</v>
      </c>
      <c r="C121" s="5">
        <f t="shared" ref="C121:C143" si="2">C120+C94</f>
        <v>509.3684014984874</v>
      </c>
      <c r="D121" s="5">
        <f>D120*(1+$E$118)</f>
        <v>6246.0670949376008</v>
      </c>
    </row>
    <row r="122" spans="1:5" x14ac:dyDescent="0.25">
      <c r="A122">
        <v>4</v>
      </c>
      <c r="C122" s="5">
        <f t="shared" si="2"/>
        <v>694.03631142131189</v>
      </c>
      <c r="D122" s="5">
        <f>D121*(1+$E$118)</f>
        <v>6346.0041684566022</v>
      </c>
    </row>
    <row r="123" spans="1:5" x14ac:dyDescent="0.25">
      <c r="A123">
        <v>5</v>
      </c>
      <c r="C123" s="5">
        <f t="shared" si="2"/>
        <v>886.38640639692585</v>
      </c>
      <c r="D123" s="5">
        <f>D122*(1+$E$118)</f>
        <v>6447.5402351519078</v>
      </c>
    </row>
    <row r="124" spans="1:5" x14ac:dyDescent="0.25">
      <c r="A124">
        <v>6</v>
      </c>
      <c r="C124" s="5">
        <f t="shared" si="2"/>
        <v>1086.7382653235254</v>
      </c>
      <c r="D124" s="5">
        <f>D123*(1+$E$118)</f>
        <v>6550.7008789143383</v>
      </c>
    </row>
    <row r="125" spans="1:5" x14ac:dyDescent="0.25">
      <c r="A125">
        <v>7</v>
      </c>
      <c r="C125" s="5">
        <f t="shared" si="2"/>
        <v>1295.4247615814716</v>
      </c>
      <c r="D125" s="5">
        <f>D124*(1+$E$118)</f>
        <v>6655.5120929769682</v>
      </c>
    </row>
    <row r="126" spans="1:5" x14ac:dyDescent="0.25">
      <c r="A126">
        <v>8</v>
      </c>
      <c r="C126" s="5">
        <f t="shared" si="2"/>
        <v>1512.792616083748</v>
      </c>
      <c r="D126" s="5">
        <f>D125*(1+$E$118)</f>
        <v>6762.0002864645994</v>
      </c>
    </row>
    <row r="127" spans="1:5" x14ac:dyDescent="0.25">
      <c r="A127">
        <v>9</v>
      </c>
      <c r="C127" s="5">
        <f t="shared" si="2"/>
        <v>1739.2029733333193</v>
      </c>
      <c r="D127" s="5">
        <f>D126*(1+$E$118)</f>
        <v>6870.1922910480334</v>
      </c>
    </row>
    <row r="128" spans="1:5" x14ac:dyDescent="0.25">
      <c r="A128">
        <v>10</v>
      </c>
      <c r="C128" s="5">
        <f t="shared" si="2"/>
        <v>1975.0320014444728</v>
      </c>
      <c r="D128" s="5">
        <f>D127*(1+$E$118)</f>
        <v>6980.1153677048023</v>
      </c>
    </row>
    <row r="129" spans="1:4" x14ac:dyDescent="0.25">
      <c r="A129">
        <v>11</v>
      </c>
      <c r="C129" s="5">
        <f t="shared" si="2"/>
        <v>2220.6715171250503</v>
      </c>
      <c r="D129" s="5">
        <f>D128*(1+$E$118)</f>
        <v>7091.7972135880791</v>
      </c>
    </row>
    <row r="130" spans="1:4" x14ac:dyDescent="0.25">
      <c r="A130">
        <v>12</v>
      </c>
      <c r="C130" s="5">
        <f t="shared" si="2"/>
        <v>2476.5296366579396</v>
      </c>
      <c r="D130" s="5">
        <f>D129*(1+$E$118)</f>
        <v>7205.2659690054888</v>
      </c>
    </row>
    <row r="131" spans="1:4" x14ac:dyDescent="0.25">
      <c r="A131">
        <v>13</v>
      </c>
      <c r="C131" s="5">
        <f t="shared" si="2"/>
        <v>2743.0314539633973</v>
      </c>
      <c r="D131" s="5">
        <f>D130*(1+$E$118)</f>
        <v>7320.5502245095768</v>
      </c>
    </row>
    <row r="132" spans="1:4" x14ac:dyDescent="0.25">
      <c r="A132">
        <v>14</v>
      </c>
      <c r="C132" s="5">
        <f t="shared" si="2"/>
        <v>3020.6197468687624</v>
      </c>
      <c r="D132" s="5">
        <f>D131*(1+$E$118)</f>
        <v>7437.6790281017302</v>
      </c>
    </row>
    <row r="133" spans="1:4" x14ac:dyDescent="0.25">
      <c r="A133">
        <v>15</v>
      </c>
      <c r="C133" s="5">
        <f t="shared" si="2"/>
        <v>3309.7557127589903</v>
      </c>
      <c r="D133" s="5">
        <f>D132*(1+$E$118)</f>
        <v>7556.681892551358</v>
      </c>
    </row>
    <row r="134" spans="1:4" x14ac:dyDescent="0.25">
      <c r="A134">
        <v>16</v>
      </c>
      <c r="C134" s="5">
        <f t="shared" si="2"/>
        <v>3610.9197348302519</v>
      </c>
      <c r="D134" s="5">
        <f>D133*(1+$E$118)</f>
        <v>7677.5888028321797</v>
      </c>
    </row>
    <row r="135" spans="1:4" x14ac:dyDescent="0.25">
      <c r="A135">
        <v>17</v>
      </c>
      <c r="C135" s="5">
        <f t="shared" si="2"/>
        <v>3924.6121802196776</v>
      </c>
      <c r="D135" s="5">
        <f>D134*(1+$E$118)</f>
        <v>7800.4302236774947</v>
      </c>
    </row>
    <row r="136" spans="1:4" x14ac:dyDescent="0.25">
      <c r="A136">
        <v>18</v>
      </c>
      <c r="C136" s="5">
        <f t="shared" si="2"/>
        <v>4251.3542313373036</v>
      </c>
      <c r="D136" s="5">
        <f>D135*(1+$E$118)</f>
        <v>7925.2371072563346</v>
      </c>
    </row>
    <row r="137" spans="1:4" x14ac:dyDescent="0.25">
      <c r="A137">
        <v>19</v>
      </c>
      <c r="C137" s="5">
        <f t="shared" si="2"/>
        <v>4591.688751781423</v>
      </c>
      <c r="D137" s="5">
        <f>D136*(1+$E$118)</f>
        <v>8052.0409009724362</v>
      </c>
    </row>
    <row r="138" spans="1:4" x14ac:dyDescent="0.25">
      <c r="A138">
        <v>20</v>
      </c>
      <c r="C138" s="5">
        <f t="shared" si="2"/>
        <v>4946.1811882760176</v>
      </c>
      <c r="D138" s="5">
        <f>D137*(1+$E$118)</f>
        <v>8180.8735553879951</v>
      </c>
    </row>
    <row r="139" spans="1:4" x14ac:dyDescent="0.25">
      <c r="A139">
        <v>21</v>
      </c>
      <c r="C139" s="5">
        <f t="shared" si="2"/>
        <v>5315.4205101287871</v>
      </c>
      <c r="D139" s="5">
        <f>D138*(1+$E$118)</f>
        <v>8311.7675322742034</v>
      </c>
    </row>
    <row r="140" spans="1:4" x14ac:dyDescent="0.25">
      <c r="A140">
        <v>22</v>
      </c>
      <c r="C140" s="5">
        <f t="shared" si="2"/>
        <v>5700.0201877706322</v>
      </c>
      <c r="D140" s="5">
        <f>D139*(1+$E$118)</f>
        <v>8444.7558127905904</v>
      </c>
    </row>
    <row r="141" spans="1:4" x14ac:dyDescent="0.25">
      <c r="A141">
        <v>23</v>
      </c>
      <c r="C141" s="5">
        <f t="shared" si="2"/>
        <v>6100.6192120023779</v>
      </c>
      <c r="D141" s="5">
        <f>D140*(1+$E$118)</f>
        <v>8579.8719057952403</v>
      </c>
    </row>
    <row r="142" spans="1:4" x14ac:dyDescent="0.25">
      <c r="A142">
        <v>24</v>
      </c>
      <c r="C142" s="5">
        <f t="shared" si="2"/>
        <v>6517.8831556421646</v>
      </c>
      <c r="D142" s="5">
        <f>D141*(1+$E$118)</f>
        <v>8717.1498562879642</v>
      </c>
    </row>
    <row r="143" spans="1:4" x14ac:dyDescent="0.25">
      <c r="A143">
        <v>25</v>
      </c>
      <c r="C143" s="5">
        <f t="shared" si="2"/>
        <v>6952.5052793373661</v>
      </c>
      <c r="D143" s="5">
        <f>D142*(1+$E$118)</f>
        <v>8856.6242539885716</v>
      </c>
    </row>
    <row r="146" spans="4:4" x14ac:dyDescent="0.25">
      <c r="D146" s="5"/>
    </row>
    <row r="147" spans="4:4" x14ac:dyDescent="0.25">
      <c r="D147" s="5"/>
    </row>
    <row r="148" spans="4:4" x14ac:dyDescent="0.25">
      <c r="D148" s="5"/>
    </row>
    <row r="149" spans="4:4" x14ac:dyDescent="0.25">
      <c r="D149" s="5"/>
    </row>
    <row r="150" spans="4:4" x14ac:dyDescent="0.25">
      <c r="D150" s="5"/>
    </row>
    <row r="151" spans="4:4" x14ac:dyDescent="0.25">
      <c r="D151" s="5"/>
    </row>
    <row r="152" spans="4:4" x14ac:dyDescent="0.25">
      <c r="D152" s="5"/>
    </row>
    <row r="153" spans="4:4" x14ac:dyDescent="0.25">
      <c r="D153" s="5"/>
    </row>
    <row r="154" spans="4:4" x14ac:dyDescent="0.25">
      <c r="D154" s="5"/>
    </row>
    <row r="155" spans="4:4" x14ac:dyDescent="0.25">
      <c r="D155" s="5"/>
    </row>
    <row r="156" spans="4:4" x14ac:dyDescent="0.25">
      <c r="D156" s="5"/>
    </row>
    <row r="157" spans="4:4" x14ac:dyDescent="0.25">
      <c r="D157" s="5"/>
    </row>
    <row r="158" spans="4:4" x14ac:dyDescent="0.25">
      <c r="D158" s="5"/>
    </row>
    <row r="159" spans="4:4" x14ac:dyDescent="0.25">
      <c r="D159" s="5"/>
    </row>
    <row r="160" spans="4:4" x14ac:dyDescent="0.25">
      <c r="D160" s="5"/>
    </row>
    <row r="161" spans="4:4" x14ac:dyDescent="0.25">
      <c r="D161" s="5"/>
    </row>
    <row r="162" spans="4:4" x14ac:dyDescent="0.25">
      <c r="D162" s="5"/>
    </row>
    <row r="163" spans="4:4" x14ac:dyDescent="0.25">
      <c r="D163" s="5"/>
    </row>
    <row r="164" spans="4:4" x14ac:dyDescent="0.25">
      <c r="D164" s="5"/>
    </row>
    <row r="165" spans="4:4" x14ac:dyDescent="0.25">
      <c r="D165" s="5"/>
    </row>
    <row r="166" spans="4:4" x14ac:dyDescent="0.25">
      <c r="D166" s="5"/>
    </row>
    <row r="167" spans="4:4" x14ac:dyDescent="0.25">
      <c r="D167" s="5"/>
    </row>
    <row r="168" spans="4:4" x14ac:dyDescent="0.25">
      <c r="D168" s="5"/>
    </row>
    <row r="169" spans="4:4" x14ac:dyDescent="0.25">
      <c r="D169" s="5"/>
    </row>
    <row r="170" spans="4:4" x14ac:dyDescent="0.25">
      <c r="D170" s="5"/>
    </row>
  </sheetData>
  <conditionalFormatting sqref="C119:C143">
    <cfRule type="cellIs" dxfId="1" priority="1" operator="greaterThan">
      <formula>D119</formula>
    </cfRule>
  </conditionalFormatting>
  <conditionalFormatting sqref="C119">
    <cfRule type="cellIs" dxfId="0" priority="2" operator="greaterThan">
      <formula>$D$119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NetZero</vt:lpstr>
      <vt:lpstr>Step 2</vt:lpstr>
      <vt:lpstr>Minimal</vt:lpstr>
      <vt:lpstr>Sheet2</vt:lpstr>
      <vt:lpstr>Sheet3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Gerry Pageau</dc:creator>
  <cp:lastModifiedBy>Gerry Pageau</cp:lastModifiedBy>
  <dcterms:created xsi:type="dcterms:W3CDTF">2014-08-10T00:25:29Z</dcterms:created>
  <dcterms:modified xsi:type="dcterms:W3CDTF">2016-04-29T16:03:58Z</dcterms:modified>
</cp:coreProperties>
</file>